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Sven\Desktop\"/>
    </mc:Choice>
  </mc:AlternateContent>
  <xr:revisionPtr revIDLastSave="0" documentId="13_ncr:1_{588359C6-A605-4FAA-AEE0-F23E19013AD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S6" i="5"/>
  <c r="T6" i="5"/>
  <c r="V7" i="5"/>
  <c r="J7" i="5"/>
  <c r="S7" i="5"/>
  <c r="T7" i="5"/>
  <c r="V8" i="5"/>
  <c r="J8" i="5"/>
  <c r="S8" i="5"/>
  <c r="T8" i="5"/>
  <c r="V9" i="5"/>
  <c r="J9" i="5"/>
  <c r="S9" i="5"/>
  <c r="T9" i="5"/>
  <c r="V10" i="5"/>
  <c r="J10" i="5"/>
  <c r="S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R10" i="5"/>
  <c r="H10" i="5"/>
  <c r="H13" i="5"/>
  <c r="R13" i="5"/>
  <c r="J13" i="5"/>
  <c r="I13" i="5"/>
  <c r="F13" i="5"/>
  <c r="H7" i="5"/>
  <c r="R7" i="5"/>
  <c r="I7" i="5"/>
  <c r="H17" i="5"/>
  <c r="I17" i="5"/>
  <c r="J17" i="5"/>
  <c r="R17" i="5"/>
  <c r="F17" i="5"/>
  <c r="G66" i="6"/>
  <c r="H66" i="6"/>
  <c r="C66" i="6"/>
  <c r="G67" i="6"/>
  <c r="H67" i="6"/>
  <c r="D67" i="6"/>
  <c r="G65" i="6"/>
  <c r="H65" i="6"/>
  <c r="C65" i="6"/>
  <c r="I12" i="5"/>
  <c r="J12" i="5"/>
  <c r="R12" i="5"/>
  <c r="F12" i="5"/>
  <c r="H12" i="5"/>
  <c r="H9" i="5"/>
  <c r="I9" i="5"/>
  <c r="R9" i="5"/>
  <c r="R8" i="5"/>
  <c r="H8" i="5"/>
  <c r="I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<sst xmlns="http://schemas.openxmlformats.org/spreadsheetml/2006/main" count="22371" uniqueCount="15816">
  <si>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</si>
  <si>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</si>
  <si>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</si>
  <si>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</si>
  <si>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</si>
  <si>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</si>
  <si>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</si>
  <si>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</si>
  <si>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</si>
  <si>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</si>
  <si>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</si>
  <si>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</si>
  <si>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</si>
  <si>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</si>
  <si>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</si>
  <si>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</si>
  <si>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</si>
  <si>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</si>
  <si>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</si>
  <si>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</si>
  <si>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</si>
  <si>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</si>
  <si>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</si>
  <si>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</si>
  <si>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</si>
  <si>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</si>
  <si>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</si>
  <si>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</si>
  <si>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</si>
  <si>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</si>
  <si>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</si>
  <si>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</si>
  <si>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</si>
  <si>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</si>
  <si>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</si>
  <si>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</si>
  <si>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</si>
  <si>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</si>
  <si>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</si>
  <si>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</si>
  <si>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</si>
  <si>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</si>
  <si>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</si>
  <si>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</si>
  <si>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</si>
  <si>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</si>
  <si>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</si>
  <si>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</si>
  <si>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</si>
  <si>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</si>
  <si>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</si>
  <si>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</si>
  <si>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</si>
  <si>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</si>
  <si>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</si>
  <si>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</si>
  <si>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</si>
  <si>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</si>
  <si>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</si>
  <si>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</si>
  <si>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</si>
  <si>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</si>
  <si>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</si>
  <si>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</si>
  <si>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</si>
  <si>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</si>
  <si>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</si>
  <si>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</si>
  <si>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</si>
  <si>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</si>
  <si>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</si>
  <si>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</si>
  <si>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</si>
  <si>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</si>
  <si>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</si>
  <si>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</si>
  <si>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</si>
  <si>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</si>
  <si>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</si>
  <si>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</si>
  <si>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</si>
  <si>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</si>
  <si>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</si>
  <si>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</si>
  <si>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</si>
  <si>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</si>
  <si>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</si>
  <si>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</si>
  <si>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</si>
  <si>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</si>
  <si>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</si>
  <si>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</si>
  <si>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</si>
  <si>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</si>
  <si>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</si>
  <si>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</si>
  <si>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</si>
  <si>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</si>
  <si>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</si>
  <si>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</si>
  <si>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</si>
  <si>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</si>
  <si>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</si>
  <si>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</si>
  <si>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</si>
  <si>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</si>
  <si>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</si>
  <si>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</si>
  <si>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</si>
  <si>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</si>
  <si>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</si>
  <si>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</si>
  <si>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</si>
  <si>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</si>
  <si>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</si>
  <si>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</si>
  <si>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</si>
  <si>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</si>
  <si>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</si>
  <si>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</si>
  <si>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</si>
  <si>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</si>
  <si>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</si>
  <si>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</si>
  <si>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</si>
  <si>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</si>
  <si>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</si>
  <si>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</si>
  <si>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</si>
  <si>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</si>
  <si>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</si>
  <si>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</si>
  <si>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</si>
  <si>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</si>
  <si>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</si>
  <si>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</si>
  <si>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</si>
  <si>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</si>
  <si>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</si>
  <si>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</si>
  <si>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</si>
  <si>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</si>
  <si>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</si>
  <si>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</si>
  <si>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</si>
  <si>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</si>
  <si>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</si>
  <si>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</si>
  <si>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</si>
  <si>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</si>
  <si>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</si>
  <si>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</si>
  <si>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</si>
  <si>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</si>
  <si>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</si>
  <si>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</si>
  <si>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</si>
  <si>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</si>
  <si>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</si>
  <si>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</si>
  <si>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</si>
  <si>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</si>
  <si>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</si>
  <si>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</si>
  <si>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</si>
  <si>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</si>
  <si>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</si>
  <si>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</si>
  <si>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</si>
  <si>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</si>
  <si>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</si>
  <si>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</si>
  <si>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</si>
  <si>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</si>
  <si>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</si>
  <si>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</si>
  <si>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</si>
  <si>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</si>
  <si>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</si>
  <si>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</si>
  <si>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</si>
  <si>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</si>
  <si>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</si>
  <si>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</si>
  <si>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</si>
  <si>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</si>
  <si>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</si>
  <si>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</si>
  <si>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</si>
  <si>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</si>
  <si>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</si>
  <si>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</si>
  <si>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</si>
  <si>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</si>
  <si>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</si>
  <si>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</si>
  <si>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</si>
  <si>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</si>
  <si>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</si>
  <si>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</si>
  <si>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</si>
  <si>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</si>
  <si>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</si>
  <si>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</si>
  <si>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</si>
  <si>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</si>
  <si>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</si>
  <si>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</si>
  <si>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</si>
  <si>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</si>
  <si>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</si>
  <si>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</si>
  <si>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</si>
  <si>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</si>
  <si>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</si>
  <si>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</si>
  <si>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</si>
  <si>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</si>
  <si>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</si>
  <si>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</si>
  <si>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</si>
  <si>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</si>
  <si>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</si>
  <si>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</si>
  <si>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</si>
  <si>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</si>
  <si>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</si>
  <si>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</si>
  <si>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</si>
  <si>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</si>
  <si>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</si>
  <si>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</si>
  <si>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</si>
  <si>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</si>
  <si>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</si>
  <si>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</si>
  <si>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</si>
  <si>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</si>
  <si>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</si>
  <si>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</si>
  <si>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</si>
  <si>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</si>
  <si>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</si>
  <si>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</si>
  <si>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</si>
  <si>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</si>
  <si>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</si>
  <si>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</si>
  <si>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</si>
  <si>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</si>
  <si>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</si>
  <si>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</si>
  <si>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</si>
  <si>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</si>
  <si>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</si>
  <si>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</si>
  <si>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</si>
  <si>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</si>
  <si>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</si>
  <si>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</si>
  <si>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</si>
  <si>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</si>
  <si>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</si>
  <si>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</si>
  <si>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</si>
  <si>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</si>
  <si>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</si>
  <si>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</si>
  <si>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</si>
  <si>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</si>
  <si>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</si>
  <si>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</si>
  <si>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</si>
  <si>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</si>
  <si>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</si>
  <si>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</si>
  <si>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</si>
  <si>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</si>
  <si>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</si>
  <si>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</si>
  <si>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</si>
  <si>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</si>
  <si>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</si>
  <si>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</si>
  <si>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</si>
  <si>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</si>
  <si>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</si>
  <si>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</si>
  <si>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</si>
  <si>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</si>
  <si>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</si>
  <si>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</si>
  <si>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</si>
  <si>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</si>
  <si>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</si>
  <si>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</si>
  <si>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</si>
  <si>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</si>
  <si>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</si>
  <si>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</si>
  <si>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</si>
  <si>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</si>
  <si>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</si>
  <si>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</si>
  <si>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</si>
  <si>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</si>
  <si>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</si>
  <si>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</si>
  <si>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</si>
  <si>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</si>
  <si>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</si>
  <si>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</si>
  <si>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</si>
  <si>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</si>
  <si>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</si>
  <si>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</si>
  <si>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</si>
  <si>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</si>
  <si>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</si>
  <si>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</si>
  <si>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</si>
  <si>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</si>
  <si>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</si>
  <si>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</si>
  <si>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</si>
  <si>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</si>
  <si>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</si>
  <si>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</si>
  <si>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</si>
  <si>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</si>
  <si>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</si>
  <si>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</si>
  <si>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</si>
  <si>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</si>
  <si>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</si>
  <si>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</si>
  <si>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</si>
  <si>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</si>
  <si>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</si>
  <si>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</si>
  <si>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</si>
  <si>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</si>
  <si>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</si>
  <si>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</si>
  <si>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</si>
  <si>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</si>
  <si>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</si>
  <si>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</si>
  <si>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</si>
  <si>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</si>
  <si>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</si>
  <si>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</si>
  <si>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</si>
  <si>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</si>
  <si>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</si>
  <si>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</si>
  <si>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</si>
  <si>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</si>
  <si>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</si>
  <si>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</si>
  <si>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</si>
  <si>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</si>
  <si>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</si>
  <si>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</si>
  <si>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</si>
  <si>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</si>
  <si>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</si>
  <si>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</si>
  <si>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</si>
  <si>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</si>
  <si>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</si>
  <si>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</si>
  <si>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</si>
  <si>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</si>
  <si>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</si>
  <si>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</si>
  <si>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</si>
  <si>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</si>
  <si>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</si>
  <si>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</si>
  <si>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</si>
  <si>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</si>
  <si>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</si>
  <si>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</si>
  <si>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</si>
  <si>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</si>
  <si>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</si>
  <si>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</si>
  <si>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</si>
  <si>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</si>
  <si>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</si>
  <si>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</si>
  <si>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</si>
  <si>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</si>
  <si>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</si>
  <si>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</si>
  <si>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</si>
  <si>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</si>
  <si>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</si>
  <si>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</si>
  <si>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</si>
  <si>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</si>
  <si>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</si>
  <si>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</si>
  <si>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</si>
  <si>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</si>
  <si>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</si>
  <si>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</si>
  <si>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</si>
  <si>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</si>
  <si>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</si>
  <si>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</si>
  <si>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</si>
  <si>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</si>
  <si>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</si>
  <si>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</si>
  <si>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</si>
  <si>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</si>
  <si>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</si>
  <si>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</si>
  <si>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</si>
  <si>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</si>
  <si>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</si>
  <si>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</si>
  <si>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</si>
  <si>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</si>
  <si>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</si>
  <si>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</si>
  <si>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</si>
  <si>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</si>
  <si>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</si>
  <si>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</si>
  <si>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</si>
  <si>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</si>
  <si>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</si>
  <si>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</si>
  <si>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</si>
  <si>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</si>
  <si>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</si>
  <si>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</si>
  <si>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</si>
  <si>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</si>
  <si>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</si>
  <si>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</si>
  <si>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</si>
  <si>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</si>
  <si>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</si>
  <si>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</si>
  <si>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</si>
  <si>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</si>
  <si>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</si>
  <si>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</si>
  <si>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</si>
  <si>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</si>
  <si>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</si>
  <si>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</si>
  <si>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</si>
  <si>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</si>
  <si>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</si>
  <si>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</si>
  <si>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</si>
  <si>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</si>
  <si>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</si>
  <si>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</si>
  <si>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</si>
  <si>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</si>
  <si>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</si>
  <si>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</si>
  <si>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</si>
  <si>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</si>
  <si>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</si>
  <si>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</si>
  <si>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</si>
  <si>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</si>
  <si>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</si>
  <si>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</si>
  <si>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</si>
  <si>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</si>
  <si>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</si>
  <si>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</si>
  <si>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</si>
  <si>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</si>
  <si>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</si>
  <si>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</si>
  <si>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</si>
  <si>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</si>
  <si>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</si>
  <si>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</si>
  <si>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</si>
  <si>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</si>
  <si>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</si>
  <si>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</si>
  <si>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</si>
  <si>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</si>
  <si>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</si>
  <si>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</si>
  <si>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</si>
  <si>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</si>
  <si>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</si>
  <si>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</si>
  <si>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</si>
  <si>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</si>
  <si>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</si>
  <si>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</si>
  <si>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</si>
  <si>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</si>
  <si>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</si>
  <si>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</si>
  <si>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</si>
  <si>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</si>
  <si>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</si>
  <si>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</si>
  <si>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</si>
  <si>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</si>
  <si>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</si>
  <si>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</si>
  <si>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</si>
  <si>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</si>
  <si>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</si>
  <si>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</si>
  <si>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</si>
  <si>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</si>
  <si>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</si>
  <si>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</si>
  <si>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</si>
  <si>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</si>
  <si>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</si>
  <si>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</si>
  <si>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</si>
  <si>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</si>
  <si>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</si>
  <si>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</si>
  <si>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</si>
  <si>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</si>
  <si>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</si>
  <si>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</si>
  <si>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</si>
  <si>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</si>
  <si>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</si>
  <si>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</si>
  <si>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</si>
  <si>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</si>
  <si>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</si>
  <si>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</si>
  <si>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</si>
  <si>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</si>
  <si>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</si>
  <si>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</si>
  <si>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</si>
  <si>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</si>
  <si>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</si>
  <si>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</si>
  <si>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</si>
  <si>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</si>
  <si>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</si>
  <si>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</si>
  <si>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</si>
  <si>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</si>
  <si>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</si>
  <si>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</si>
  <si>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</si>
  <si>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</si>
  <si>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</si>
  <si>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</si>
  <si>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</si>
  <si>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</si>
  <si>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</si>
  <si>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</si>
  <si>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</si>
  <si>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</si>
  <si>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</si>
  <si>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</si>
  <si>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</si>
  <si>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</si>
  <si>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</si>
  <si>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</si>
  <si>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</si>
  <si>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</si>
  <si>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</si>
  <si>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</si>
  <si>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</si>
  <si>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</si>
  <si>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</si>
  <si>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</si>
  <si>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</si>
  <si>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</si>
  <si>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</si>
  <si>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</si>
  <si>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</si>
  <si>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</si>
  <si>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</si>
  <si>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</si>
  <si>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</si>
  <si>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</si>
  <si>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</si>
  <si>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</si>
  <si>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</si>
  <si>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</si>
  <si>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</si>
  <si>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</si>
  <si>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</si>
  <si>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</si>
  <si>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</si>
  <si>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</si>
  <si>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</si>
  <si>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</si>
  <si>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</si>
  <si>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</si>
  <si>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</si>
  <si>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</si>
  <si>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</si>
  <si>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</si>
  <si>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</si>
  <si>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</si>
  <si>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</si>
  <si>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</si>
  <si>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</si>
  <si>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</si>
  <si>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</si>
  <si>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</si>
  <si>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</si>
  <si>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</si>
  <si>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</si>
  <si>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</si>
  <si>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</si>
  <si>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</si>
  <si>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</si>
  <si>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</si>
  <si>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</si>
  <si>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</si>
  <si>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</si>
  <si>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</si>
  <si>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</si>
  <si>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</si>
  <si>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</si>
  <si>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</si>
  <si>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</si>
  <si>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</si>
  <si>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</si>
  <si>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</si>
  <si>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</si>
  <si>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</si>
  <si>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</si>
  <si>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</si>
  <si>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</si>
  <si>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</si>
  <si>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</si>
  <si>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</si>
  <si>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</si>
  <si>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</si>
  <si>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</si>
  <si>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</si>
  <si>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</si>
  <si>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</si>
  <si>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</si>
  <si>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</si>
  <si>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</si>
  <si>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</si>
  <si>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</si>
  <si>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</si>
  <si>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</si>
  <si>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</si>
  <si>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</si>
  <si>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</si>
  <si>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</si>
  <si>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</si>
  <si>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</si>
  <si>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</si>
  <si>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</si>
  <si>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</si>
  <si>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</si>
  <si>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</si>
  <si>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</si>
  <si>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</si>
  <si>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</si>
  <si>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</si>
  <si>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</si>
  <si>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</si>
  <si>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</si>
  <si>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</si>
  <si>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</si>
  <si>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</si>
  <si>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</si>
  <si>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</si>
  <si>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</si>
  <si>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</si>
  <si>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</si>
  <si>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</si>
  <si>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</si>
  <si>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</si>
  <si>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</si>
  <si>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</si>
  <si>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</si>
  <si>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</si>
  <si>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</si>
  <si>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</si>
  <si>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</si>
  <si>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</si>
  <si>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</si>
  <si>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</si>
  <si>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</si>
  <si>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</si>
  <si>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</si>
  <si>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</si>
  <si>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</si>
  <si>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</si>
  <si>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</si>
  <si>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</si>
  <si>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</si>
  <si>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</si>
  <si>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</si>
  <si>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</si>
  <si>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</si>
  <si>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</si>
  <si>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</si>
  <si>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</si>
  <si>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</si>
  <si>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</si>
  <si>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</si>
  <si>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</si>
  <si>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</si>
  <si>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</si>
  <si>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</si>
  <si>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</si>
  <si>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</si>
  <si>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</si>
  <si>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</si>
  <si>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</si>
  <si>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</si>
  <si>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</si>
  <si>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</si>
  <si>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</si>
  <si>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</si>
  <si>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</si>
  <si>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</si>
  <si>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</si>
  <si>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</si>
  <si>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</si>
  <si>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</si>
  <si>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</si>
  <si>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</si>
  <si>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</si>
  <si>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</si>
  <si>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</si>
  <si>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</si>
  <si>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</si>
  <si>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</si>
  <si>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</si>
  <si>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</si>
  <si>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</si>
  <si>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</si>
  <si>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</si>
  <si>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</si>
  <si>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</si>
  <si>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</si>
  <si>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</si>
  <si>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</si>
  <si>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</si>
  <si>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</si>
  <si>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</si>
  <si>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</si>
  <si>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</si>
  <si>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</si>
  <si>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</si>
  <si>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</si>
  <si>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</si>
  <si>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</si>
  <si>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</si>
  <si>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</si>
  <si>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</si>
  <si>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</si>
  <si>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</si>
  <si>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</si>
  <si>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</si>
  <si>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</si>
  <si>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</si>
  <si>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</si>
  <si>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</si>
  <si>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</si>
  <si>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</si>
  <si>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</si>
  <si>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</si>
  <si>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</si>
  <si>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</si>
  <si>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</si>
  <si>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</si>
  <si>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</si>
  <si>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</si>
  <si>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</si>
  <si>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</si>
  <si>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</si>
  <si>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</si>
  <si>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</si>
  <si>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</si>
  <si>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</si>
  <si>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</si>
  <si>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</si>
  <si>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</si>
  <si>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</si>
  <si>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</si>
  <si>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</si>
  <si>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</si>
  <si>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</si>
  <si>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</si>
  <si>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</si>
  <si>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</si>
  <si>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</si>
  <si>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</si>
  <si>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</si>
  <si>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</si>
  <si>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</si>
  <si>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</si>
  <si>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</si>
  <si>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</si>
  <si>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</si>
  <si>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</si>
  <si>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</si>
  <si>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</si>
  <si>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</si>
  <si>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</si>
  <si>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</si>
  <si>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</si>
  <si>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</si>
  <si>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</si>
  <si>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</si>
  <si>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</si>
  <si>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</si>
  <si>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</si>
  <si>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</si>
  <si>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</si>
  <si>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</si>
  <si>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</si>
  <si>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</si>
  <si>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</si>
  <si>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</si>
  <si>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</si>
  <si>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</si>
  <si>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</si>
  <si>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</si>
  <si>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</si>
  <si>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</si>
  <si>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</si>
  <si>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</si>
  <si>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</si>
  <si>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</si>
  <si>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</si>
  <si>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</si>
  <si>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</si>
  <si>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</si>
  <si>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</si>
  <si>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</si>
  <si>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</si>
  <si>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</si>
  <si>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</si>
  <si>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</si>
  <si>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</si>
  <si>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</si>
  <si>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</si>
  <si>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</si>
  <si>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</si>
  <si>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</si>
  <si>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</si>
  <si>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</si>
  <si>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</si>
  <si>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</si>
  <si>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</si>
  <si>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</si>
  <si>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</si>
  <si>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</si>
  <si>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</si>
  <si>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</si>
  <si>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</si>
  <si>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</si>
  <si>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</si>
  <si>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</si>
  <si>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</si>
  <si>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</si>
  <si>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</si>
  <si>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</si>
  <si>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</si>
  <si>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</si>
  <si>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</si>
  <si>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</si>
  <si>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</si>
  <si>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</si>
  <si>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</si>
  <si>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</si>
  <si>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</si>
  <si>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</si>
  <si>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</si>
  <si>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</si>
  <si>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</si>
  <si>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</si>
  <si>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</si>
  <si>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</si>
  <si>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</si>
  <si>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</si>
  <si>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</si>
  <si>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</si>
  <si>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</si>
  <si>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</si>
  <si>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</si>
  <si>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</si>
  <si>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</si>
  <si>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</si>
  <si>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</si>
  <si>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</si>
  <si>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</si>
  <si>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</si>
  <si>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</si>
  <si>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</si>
  <si>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</si>
  <si>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</si>
  <si>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</si>
  <si>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</si>
  <si>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</si>
  <si>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</si>
  <si>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</si>
  <si>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</si>
  <si>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</si>
  <si>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</si>
  <si>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</si>
  <si>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</si>
  <si>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</si>
  <si>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</si>
  <si>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</si>
  <si>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</si>
  <si>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</si>
  <si>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</si>
  <si>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</si>
  <si>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</si>
  <si>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</si>
  <si>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</si>
  <si>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</si>
  <si>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</si>
  <si>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</si>
  <si>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</si>
  <si>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</si>
  <si>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</si>
  <si>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</si>
  <si>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</si>
  <si>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</si>
  <si>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</si>
  <si>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</si>
  <si>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</si>
  <si>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</si>
  <si>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</si>
  <si>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</si>
  <si>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</si>
  <si>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</si>
  <si>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</si>
  <si>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</si>
  <si>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</si>
  <si>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</si>
  <si>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</si>
  <si>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</si>
  <si>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</si>
  <si>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</si>
  <si>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</si>
  <si>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</si>
  <si>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</si>
  <si>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</si>
  <si>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</si>
  <si>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</si>
  <si>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</si>
  <si>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</si>
  <si>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</si>
  <si>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</si>
  <si>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</si>
  <si>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</si>
  <si>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</si>
  <si>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</si>
  <si>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</si>
  <si>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</si>
  <si>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</si>
  <si>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</si>
  <si>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</si>
  <si>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</si>
  <si>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</si>
  <si>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</si>
  <si>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</si>
  <si>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</si>
  <si>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</si>
  <si>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</si>
  <si>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</si>
  <si>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</si>
  <si>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</si>
  <si>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</si>
  <si>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</si>
  <si>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</si>
  <si>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</si>
  <si>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</si>
  <si>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</si>
  <si>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</si>
  <si>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</si>
  <si>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</si>
  <si>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</si>
  <si>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</si>
  <si>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</si>
  <si>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</si>
  <si>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</si>
  <si>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</si>
  <si>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</si>
  <si>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</si>
  <si>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</si>
  <si>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</si>
  <si>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</si>
  <si>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</si>
  <si>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</si>
  <si>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</si>
  <si>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</si>
  <si>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</si>
  <si>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</si>
  <si>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</si>
  <si>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</si>
  <si>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</si>
  <si>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</si>
  <si>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</si>
  <si>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</si>
  <si>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</si>
  <si>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</si>
  <si>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</si>
  <si>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</si>
  <si>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</si>
  <si>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</si>
  <si>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</si>
  <si>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</si>
  <si>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</si>
  <si>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</si>
  <si>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</si>
  <si>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</si>
  <si>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</si>
  <si>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</si>
  <si>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</si>
  <si>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</si>
  <si>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</si>
  <si>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</si>
  <si>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</si>
  <si>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</si>
  <si>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</si>
  <si>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</si>
  <si>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</si>
  <si>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</si>
  <si>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</si>
  <si>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</si>
  <si>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</si>
  <si>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</si>
  <si>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</si>
  <si>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</si>
  <si>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</si>
  <si>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</si>
  <si>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</si>
  <si>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</si>
  <si>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</si>
  <si>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</si>
  <si>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</si>
  <si>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</si>
  <si>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</si>
  <si>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</si>
  <si>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</si>
  <si>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</si>
  <si>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</si>
  <si>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</si>
  <si>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</si>
  <si>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</si>
  <si>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</si>
  <si>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</si>
  <si>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</si>
  <si>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</si>
  <si>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</si>
  <si>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</si>
  <si>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</si>
  <si>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</si>
  <si>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</si>
  <si>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</si>
  <si>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</si>
  <si>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</si>
  <si>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</si>
  <si>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</si>
  <si>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</si>
  <si>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</si>
  <si>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</si>
  <si>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</si>
  <si>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</si>
  <si>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</si>
  <si>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</si>
  <si>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</si>
  <si>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</si>
  <si>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</si>
  <si>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</si>
  <si>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</si>
  <si>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</si>
  <si>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</si>
  <si>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</si>
  <si>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</si>
  <si>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</si>
  <si>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</si>
  <si>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</si>
  <si>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</si>
  <si>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</si>
  <si>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</si>
  <si>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</si>
  <si>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</si>
  <si>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</si>
  <si>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</si>
  <si>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</si>
  <si>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</si>
  <si>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</si>
  <si>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</si>
  <si>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</si>
  <si>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</si>
  <si>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</si>
  <si>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</si>
  <si>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</si>
  <si>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</si>
  <si>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</si>
  <si>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</si>
  <si>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</si>
  <si>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</si>
  <si>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</si>
  <si>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</si>
  <si>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</si>
  <si>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</si>
  <si>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</si>
  <si>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</si>
  <si>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</si>
  <si>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</si>
  <si>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</si>
  <si>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</si>
  <si>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</si>
  <si>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</si>
  <si>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</si>
  <si>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</si>
  <si>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</si>
  <si>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</si>
  <si>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</si>
  <si>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</si>
  <si>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</si>
  <si>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</si>
  <si>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</si>
  <si>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</si>
  <si>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</si>
  <si>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</si>
  <si>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</si>
  <si>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</si>
  <si>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</si>
  <si>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</si>
  <si>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</si>
  <si>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</si>
  <si>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</si>
  <si>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</si>
  <si>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</si>
  <si>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</si>
  <si>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</si>
  <si>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</si>
  <si>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</si>
  <si>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</si>
  <si>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</si>
  <si>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</si>
  <si>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</si>
  <si>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</si>
  <si>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</si>
  <si>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</si>
  <si>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</si>
  <si>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</si>
  <si>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</si>
  <si>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</si>
  <si>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</si>
  <si>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</si>
  <si>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</si>
  <si>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</si>
  <si>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</si>
  <si>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</si>
  <si>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</si>
  <si>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</si>
  <si>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</si>
  <si>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</si>
  <si>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</si>
  <si>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</si>
  <si>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</si>
  <si>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</si>
  <si>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</si>
  <si>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</si>
  <si>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</si>
  <si>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</si>
  <si>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</si>
  <si>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</si>
  <si>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</si>
  <si>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</si>
  <si>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</si>
  <si>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</si>
  <si>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</si>
  <si>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</si>
  <si>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</si>
  <si>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</si>
  <si>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</si>
  <si>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</si>
  <si>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</si>
  <si>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</si>
  <si>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</si>
  <si>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</si>
  <si>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</si>
  <si>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</si>
  <si>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</si>
  <si>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</si>
  <si>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</si>
  <si>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</si>
  <si>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</si>
  <si>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</si>
  <si>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</si>
  <si>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</si>
  <si>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</si>
  <si>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</si>
  <si>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</si>
  <si>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</si>
  <si>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</si>
  <si>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</si>
  <si>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</si>
  <si>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</si>
  <si>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</si>
  <si>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</si>
  <si>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</si>
  <si>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</si>
  <si>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</si>
  <si>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</si>
  <si>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</si>
  <si>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</si>
  <si>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</si>
  <si>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</si>
  <si>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</si>
  <si>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</si>
  <si>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</si>
  <si>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</si>
  <si>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</si>
  <si>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</si>
  <si>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</si>
  <si>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</si>
  <si>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</si>
  <si>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</si>
  <si>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</si>
  <si>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</si>
  <si>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</si>
  <si>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</si>
  <si>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</si>
  <si>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</si>
  <si>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</si>
  <si>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</si>
  <si>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</si>
  <si>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</si>
  <si>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</si>
  <si>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</si>
  <si>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</si>
  <si>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</si>
  <si>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</si>
  <si>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</si>
  <si>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</si>
  <si>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</si>
  <si>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</si>
  <si>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</si>
  <si>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</si>
  <si>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</si>
  <si>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</si>
  <si>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</si>
  <si>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</si>
  <si>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</si>
  <si>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</si>
  <si>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</si>
  <si>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</si>
  <si>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</si>
  <si>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</si>
  <si>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</si>
  <si>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</si>
  <si>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</si>
  <si>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</si>
  <si>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</si>
  <si>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</si>
  <si>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</si>
  <si>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</si>
  <si>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</si>
  <si>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</si>
  <si>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</si>
  <si>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</si>
  <si>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</si>
  <si>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</si>
  <si>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</si>
  <si>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</si>
  <si>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</si>
  <si>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</si>
  <si>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</si>
  <si>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</si>
  <si>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</si>
  <si>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</si>
  <si>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</si>
  <si>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</si>
  <si>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</si>
  <si>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</si>
  <si>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</si>
  <si>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</si>
  <si>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</si>
  <si>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</si>
  <si>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</si>
  <si>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</si>
  <si>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</si>
  <si>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</si>
  <si>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</si>
  <si>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</si>
  <si>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</si>
  <si>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</si>
  <si>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</si>
  <si>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</si>
  <si>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</si>
  <si>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</si>
  <si>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</si>
  <si>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</si>
  <si>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</si>
  <si>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</si>
  <si>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</si>
  <si>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</si>
  <si>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</si>
  <si>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</si>
  <si>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</si>
  <si>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</si>
  <si>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</si>
  <si>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</si>
  <si>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</si>
  <si>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</si>
  <si>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</si>
  <si>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</si>
  <si>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</si>
  <si>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</si>
  <si>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</si>
  <si>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</si>
  <si>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</si>
  <si>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</si>
  <si>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</si>
  <si>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</si>
  <si>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</si>
  <si>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</si>
  <si>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</si>
  <si>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</si>
  <si>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</si>
  <si>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</si>
  <si>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</si>
  <si>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</si>
  <si>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</si>
  <si>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</si>
  <si>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</si>
  <si>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</si>
  <si>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</si>
  <si>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</si>
  <si>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</si>
  <si>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</si>
  <si>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</si>
  <si>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</si>
  <si>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</si>
  <si>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</si>
  <si>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</si>
  <si>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</si>
  <si>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</si>
  <si>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</si>
  <si>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</si>
  <si>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</si>
  <si>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</si>
  <si>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</si>
  <si>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</si>
  <si>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</si>
  <si>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</si>
  <si>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</si>
  <si>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</si>
  <si>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</si>
  <si>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</si>
  <si>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</si>
  <si>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</si>
  <si>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</si>
  <si>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</si>
  <si>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</si>
  <si>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</si>
  <si>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</si>
  <si>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</si>
  <si>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</si>
  <si>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</si>
  <si>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</si>
  <si>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</si>
  <si>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</si>
  <si>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</si>
  <si>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</si>
  <si>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</si>
  <si>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</si>
  <si>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</si>
  <si>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</si>
  <si>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</si>
  <si>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</si>
  <si>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</si>
  <si>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</si>
  <si>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</si>
  <si>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</si>
  <si>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</si>
  <si>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</si>
  <si>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</si>
  <si>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</si>
  <si>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</si>
  <si>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</si>
  <si>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</si>
  <si>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</si>
  <si>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</si>
  <si>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</si>
  <si>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</si>
  <si>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</si>
  <si>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</si>
  <si>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</si>
  <si>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</si>
  <si>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</si>
  <si>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</si>
  <si>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</si>
  <si>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</si>
  <si>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</si>
  <si>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</si>
  <si>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</si>
  <si>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</si>
  <si>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</si>
  <si>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</si>
  <si>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</si>
  <si>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</si>
  <si>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</si>
  <si>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</si>
  <si>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</si>
  <si>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</si>
  <si>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</si>
  <si>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</si>
  <si>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</si>
  <si>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</si>
  <si>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</si>
  <si>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</si>
  <si>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</si>
  <si>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</si>
  <si>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</si>
  <si>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</si>
  <si>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</si>
  <si>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</si>
  <si>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</si>
  <si>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</si>
  <si>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</si>
  <si>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</si>
  <si>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</si>
  <si>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</si>
  <si>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</si>
  <si>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</si>
  <si>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</si>
  <si>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</si>
  <si>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</si>
  <si>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</si>
  <si>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</si>
  <si>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</si>
  <si>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</si>
  <si>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</si>
  <si>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</si>
  <si>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</si>
  <si>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</si>
  <si>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</si>
  <si>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</si>
  <si>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</si>
  <si>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</si>
  <si>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</si>
  <si>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</si>
  <si>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</si>
  <si>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</si>
  <si>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</si>
  <si>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</si>
  <si>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</si>
  <si>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</si>
  <si>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</si>
  <si>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</si>
  <si>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</si>
  <si>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</si>
  <si>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</si>
  <si>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</si>
  <si>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</si>
  <si>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</si>
  <si>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</si>
  <si>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</si>
  <si>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</si>
  <si>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</si>
  <si>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</si>
  <si>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</si>
  <si>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</si>
  <si>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</si>
  <si>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</si>
  <si>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</si>
  <si>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</si>
  <si>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</si>
  <si>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</si>
  <si>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</si>
  <si>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</si>
  <si>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</si>
  <si>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</si>
  <si>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</si>
  <si>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</si>
  <si>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</si>
  <si>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</si>
  <si>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</si>
  <si>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</si>
  <si>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</si>
  <si>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</si>
  <si>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</si>
  <si>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</si>
  <si>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</si>
  <si>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</si>
  <si>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</si>
  <si>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</si>
  <si>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</si>
  <si>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</si>
  <si>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</si>
  <si>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</si>
  <si>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</si>
  <si>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</si>
  <si>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</si>
  <si>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</si>
  <si>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</si>
  <si>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</si>
  <si>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</si>
  <si>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</si>
  <si>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</si>
  <si>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</si>
  <si>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</si>
  <si>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</si>
  <si>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</si>
  <si>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</si>
  <si>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</si>
  <si>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</si>
  <si>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</si>
  <si>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</si>
  <si>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</si>
  <si>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</si>
  <si>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</si>
  <si>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</si>
  <si>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</si>
  <si>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</si>
  <si>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</si>
  <si>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</si>
  <si>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</si>
  <si>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</si>
  <si>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</si>
  <si>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</si>
  <si>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</si>
  <si>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</si>
  <si>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</si>
  <si>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</si>
  <si>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</si>
  <si>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</si>
  <si>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</si>
  <si>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</si>
  <si>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</si>
  <si>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</si>
  <si>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</si>
  <si>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</si>
  <si>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</si>
  <si>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</si>
  <si>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</si>
  <si>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</si>
  <si>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</si>
  <si>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</si>
  <si>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</si>
  <si>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</si>
  <si>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</si>
  <si>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</si>
  <si>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</si>
  <si>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</si>
  <si>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</si>
  <si>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</si>
  <si>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</si>
  <si>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</si>
  <si>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</si>
  <si>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</si>
  <si>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</si>
  <si>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</si>
  <si>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</si>
  <si>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</si>
  <si>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</si>
  <si>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</si>
  <si>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</si>
  <si>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</si>
  <si>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</si>
  <si>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</si>
  <si>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</si>
  <si>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</si>
  <si>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</si>
  <si>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</si>
  <si>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</si>
  <si>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</si>
  <si>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</si>
  <si>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</si>
  <si>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</si>
  <si>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</si>
  <si>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</si>
  <si>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</si>
  <si>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</si>
  <si>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</si>
  <si>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</si>
  <si>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</si>
  <si>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</si>
  <si>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</si>
  <si>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</si>
  <si>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</si>
  <si>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</si>
  <si>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</si>
  <si>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</si>
  <si>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</si>
  <si>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</si>
  <si>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</si>
  <si>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</si>
  <si>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</si>
  <si>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</si>
  <si>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</si>
  <si>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</si>
  <si>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</si>
  <si>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</si>
  <si>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</si>
  <si>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</si>
  <si>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</si>
  <si>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</si>
  <si>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</si>
  <si>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</si>
  <si>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</si>
  <si>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</si>
  <si>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</si>
  <si>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</si>
  <si>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</si>
  <si>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</si>
  <si>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</si>
  <si>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</si>
  <si>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</si>
  <si>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</si>
  <si>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</si>
  <si>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</si>
  <si>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</si>
  <si>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</si>
  <si>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</si>
  <si>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</si>
  <si>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</si>
  <si>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</si>
  <si>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</si>
  <si>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</si>
  <si>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</si>
  <si>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</si>
  <si>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</si>
  <si>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</si>
  <si>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</si>
  <si>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</si>
  <si>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</si>
  <si>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</si>
  <si>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</si>
  <si>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</si>
  <si>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</si>
  <si>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</si>
  <si>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</si>
  <si>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</si>
  <si>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</si>
  <si>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</si>
  <si>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</si>
  <si>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</si>
  <si>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</si>
  <si>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</si>
  <si>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</si>
  <si>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</si>
  <si>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</si>
  <si>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</si>
  <si>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</si>
  <si>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</si>
  <si>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</si>
  <si>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</si>
  <si>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</si>
  <si>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</si>
  <si>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</si>
  <si>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</si>
  <si>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</si>
  <si>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</si>
  <si>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</si>
  <si>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</si>
  <si>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</si>
  <si>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</si>
  <si>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</si>
  <si>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</si>
  <si>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</si>
  <si>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</si>
  <si>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</si>
  <si>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</si>
  <si>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</si>
  <si>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</si>
  <si>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</si>
  <si>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</si>
  <si>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</si>
  <si>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</si>
  <si>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</si>
  <si>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</si>
  <si>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</si>
  <si>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</si>
  <si>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</si>
  <si>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</si>
  <si>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</si>
  <si>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</si>
  <si>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</si>
  <si>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</si>
  <si>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</si>
  <si>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</si>
  <si>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</si>
  <si>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</si>
  <si>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</si>
  <si>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</si>
  <si>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</si>
  <si>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</si>
  <si>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</si>
  <si>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</si>
  <si>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</si>
  <si>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</si>
  <si>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</si>
  <si>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</si>
  <si>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</si>
  <si>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</si>
  <si>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</si>
  <si>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</si>
  <si>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</si>
  <si>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</si>
  <si>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</si>
  <si>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</si>
  <si>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</si>
  <si>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</si>
  <si>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</si>
  <si>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</si>
  <si>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</si>
  <si>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</si>
  <si>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</si>
  <si>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</si>
  <si>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</si>
  <si>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</si>
  <si>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</si>
  <si>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</si>
  <si>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</si>
  <si>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</si>
  <si>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</si>
  <si>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</si>
  <si>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</si>
  <si>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</si>
  <si>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</si>
  <si>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</si>
  <si>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</si>
  <si>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</si>
  <si>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</si>
  <si>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</si>
  <si>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</si>
  <si>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</si>
  <si>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</si>
  <si>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</si>
  <si>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</si>
  <si>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</si>
  <si>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</si>
  <si>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</si>
  <si>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</si>
  <si>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</si>
  <si>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</si>
  <si>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</si>
  <si>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</si>
  <si>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</si>
  <si>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</si>
  <si>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</si>
  <si>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</si>
  <si>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</si>
  <si>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</si>
  <si>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</si>
  <si>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</si>
  <si>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</si>
  <si>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</si>
  <si>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</si>
  <si>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</si>
  <si>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</si>
  <si>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</si>
  <si>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</si>
  <si>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</si>
  <si>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</si>
  <si>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</si>
  <si>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</si>
  <si>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</si>
  <si>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</si>
  <si>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</si>
  <si>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</si>
  <si>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</si>
  <si>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</si>
  <si>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</si>
  <si>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</si>
  <si>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</si>
  <si>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</si>
  <si>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</si>
  <si>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</si>
  <si>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</si>
  <si>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</si>
  <si>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</si>
  <si>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</si>
  <si>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</si>
  <si>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</si>
  <si>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</si>
  <si>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</si>
  <si>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</si>
  <si>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</si>
  <si>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</si>
  <si>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</si>
  <si>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</si>
  <si>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</si>
  <si>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</si>
  <si>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</si>
  <si>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</si>
  <si>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</si>
  <si>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</si>
  <si>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</si>
  <si>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</si>
  <si>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</si>
  <si>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</si>
  <si>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</si>
  <si>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</si>
  <si>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</si>
  <si>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</si>
  <si>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</si>
  <si>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</si>
  <si>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</si>
  <si>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</si>
  <si>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</si>
  <si>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</si>
  <si>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</si>
  <si>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</si>
  <si>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</si>
  <si>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</si>
  <si>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</si>
  <si>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</si>
  <si>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</si>
  <si>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</si>
  <si>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</si>
  <si>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</si>
  <si>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</si>
  <si>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</si>
  <si>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</si>
  <si>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</si>
  <si>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</si>
  <si>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</si>
  <si>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</si>
  <si>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</si>
  <si>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</si>
  <si>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</si>
  <si>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</si>
  <si>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</si>
  <si>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</si>
  <si>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</si>
  <si>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</si>
  <si>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</si>
  <si>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</si>
  <si>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</si>
  <si>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</si>
  <si>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</si>
  <si>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</si>
  <si>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</si>
  <si>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</si>
  <si>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</si>
  <si>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</si>
  <si>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</si>
  <si>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</si>
  <si>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</si>
  <si>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</si>
  <si>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</si>
  <si>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</si>
  <si>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</si>
  <si>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</si>
  <si>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</si>
  <si>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</si>
  <si>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</si>
  <si>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</si>
  <si>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</si>
  <si>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</si>
  <si>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</si>
  <si>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</si>
  <si>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</si>
  <si>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</si>
  <si>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</si>
  <si>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</si>
  <si>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</si>
  <si>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</si>
  <si>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</si>
  <si>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</si>
  <si>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</si>
  <si>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</si>
  <si>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</si>
  <si>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</si>
  <si>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</si>
  <si>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</si>
  <si>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</si>
  <si>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</si>
  <si>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</si>
  <si>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</si>
  <si>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</si>
  <si>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</si>
  <si>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</si>
  <si>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</si>
  <si>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</si>
  <si>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</si>
  <si>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</si>
  <si>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</si>
  <si>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</si>
  <si>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</si>
  <si>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</si>
  <si>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</si>
  <si>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</si>
  <si>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</si>
  <si>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</si>
  <si>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</si>
  <si>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</si>
  <si>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</si>
  <si>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</si>
  <si>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</si>
  <si>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</si>
  <si>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</si>
  <si>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</si>
  <si>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</si>
  <si>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</si>
  <si>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</si>
  <si>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</si>
  <si>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</si>
  <si>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</si>
  <si>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</si>
  <si>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</si>
  <si>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</si>
  <si>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</si>
  <si>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</si>
  <si>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</si>
  <si>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</si>
  <si>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</si>
  <si>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</si>
  <si>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</si>
  <si>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</si>
  <si>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</si>
  <si>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</si>
  <si>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</si>
  <si>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</si>
  <si>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</si>
  <si>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</si>
  <si>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</si>
  <si>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</si>
  <si>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</si>
  <si>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</si>
  <si>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</si>
  <si>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</si>
  <si>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</si>
  <si>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</si>
  <si>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</si>
  <si>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</si>
  <si>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</si>
  <si>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</si>
  <si>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</si>
  <si>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</si>
  <si>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</si>
  <si>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</si>
  <si>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</si>
  <si>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</si>
  <si>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</si>
  <si>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</si>
  <si>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</si>
  <si>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</si>
  <si>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</si>
  <si>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</si>
  <si>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</si>
  <si>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</si>
  <si>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</si>
  <si>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</si>
  <si>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</si>
  <si>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</si>
  <si>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</si>
  <si>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</si>
  <si>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</si>
  <si>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</si>
  <si>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</si>
  <si>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</si>
  <si>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</si>
  <si>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</si>
  <si>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</si>
  <si>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</si>
  <si>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</si>
  <si>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</si>
  <si>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</si>
  <si>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</si>
  <si>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</si>
  <si>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</si>
  <si>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</si>
  <si>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</si>
  <si>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</si>
  <si>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</si>
  <si>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</si>
  <si>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</si>
  <si>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</si>
  <si>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</si>
  <si>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</si>
  <si>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</si>
  <si>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</si>
  <si>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</si>
  <si>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</si>
  <si>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</si>
  <si>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</si>
  <si>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</si>
  <si>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</si>
  <si>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</si>
  <si>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</si>
  <si>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</si>
  <si>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</si>
  <si>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</si>
  <si>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</si>
  <si>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</si>
  <si>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</si>
  <si>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</si>
  <si>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</si>
  <si>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</si>
  <si>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</si>
  <si>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</si>
  <si>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</si>
  <si>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</si>
  <si>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</si>
  <si>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</si>
  <si>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</si>
  <si>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</si>
  <si>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</si>
  <si>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</si>
  <si>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</si>
  <si>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</si>
  <si>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</si>
  <si>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</si>
  <si>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</si>
  <si>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</si>
  <si>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</si>
  <si>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</si>
  <si>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</si>
  <si>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</si>
  <si>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</si>
  <si>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</si>
  <si>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</si>
  <si>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</si>
  <si>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</si>
  <si>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</si>
  <si>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</si>
  <si>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</si>
  <si>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</si>
  <si>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</si>
  <si>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</si>
  <si>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</si>
  <si>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</si>
  <si>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</si>
  <si>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</si>
  <si>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</si>
  <si>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</si>
  <si>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</si>
  <si>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</si>
  <si>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</si>
  <si>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</si>
  <si>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</si>
  <si>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</si>
  <si>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</si>
  <si>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</si>
  <si>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</si>
  <si>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</si>
  <si>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</si>
  <si>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</si>
  <si>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</si>
  <si>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</si>
  <si>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</si>
  <si>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</si>
  <si>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</si>
  <si>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</si>
  <si>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</si>
  <si>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</si>
  <si>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</si>
  <si>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</si>
  <si>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</si>
  <si>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</si>
  <si>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</si>
  <si>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</si>
  <si>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</si>
  <si>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</si>
  <si>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</si>
  <si>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</si>
  <si>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</si>
  <si>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</si>
  <si>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</si>
  <si>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</si>
  <si>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</si>
  <si>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</si>
  <si>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</si>
  <si>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</si>
  <si>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</si>
  <si>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</si>
  <si>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</si>
  <si>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</si>
  <si>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</si>
  <si>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</si>
  <si>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</si>
  <si>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</si>
  <si>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</si>
  <si>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</si>
  <si>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</si>
  <si>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</si>
  <si>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</si>
  <si>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</si>
  <si>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</si>
  <si>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</si>
  <si>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</si>
  <si>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</si>
  <si>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</si>
  <si>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</si>
  <si>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</si>
  <si>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</si>
  <si>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</si>
  <si>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</si>
  <si>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</si>
  <si>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</si>
  <si>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</si>
  <si>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</si>
  <si>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</si>
  <si>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</si>
  <si>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</si>
  <si>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</si>
  <si>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</si>
  <si>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</si>
  <si>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</si>
  <si>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</si>
  <si>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</si>
  <si>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</si>
  <si>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</si>
  <si>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</si>
  <si>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</si>
  <si>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</si>
  <si>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</si>
  <si>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</si>
  <si>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</si>
  <si>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</si>
  <si>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</si>
  <si>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</si>
  <si>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</si>
  <si>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</si>
  <si>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</si>
  <si>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</si>
  <si>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</si>
  <si>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</si>
  <si>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</si>
  <si>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</si>
  <si>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</si>
  <si>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</si>
  <si>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</si>
  <si>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</si>
  <si>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</si>
  <si>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</si>
  <si>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</si>
  <si>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</si>
  <si>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</si>
  <si>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</si>
  <si>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</si>
  <si>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</si>
  <si>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</si>
  <si>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</si>
  <si>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</si>
  <si>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</si>
  <si>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</si>
  <si>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</si>
  <si>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</si>
  <si>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</si>
  <si>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</si>
  <si>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</si>
  <si>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</si>
  <si>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</si>
  <si>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</si>
  <si>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</si>
  <si>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</si>
  <si>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</si>
  <si>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</si>
  <si>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</si>
  <si>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</si>
  <si>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</si>
  <si>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</si>
  <si>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</si>
  <si>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</si>
  <si>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</si>
  <si>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</si>
  <si>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</si>
  <si>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</si>
  <si>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</si>
  <si>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</si>
  <si>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</si>
  <si>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</si>
  <si>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</si>
  <si>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</si>
  <si>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</si>
  <si>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</si>
  <si>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</si>
  <si>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</si>
  <si>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</si>
  <si>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</si>
  <si>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</si>
  <si>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</si>
  <si>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</si>
  <si>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</si>
  <si>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</si>
  <si>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</si>
  <si>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</si>
  <si>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</si>
  <si>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</si>
  <si>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</si>
  <si>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</si>
  <si>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</si>
  <si>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</si>
  <si>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</si>
  <si>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</si>
  <si>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</si>
  <si>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</si>
  <si>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</si>
  <si>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</si>
  <si>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</si>
  <si>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</si>
  <si>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</si>
  <si>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</si>
  <si>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</si>
  <si>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</si>
  <si>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</si>
  <si>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</si>
  <si>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</si>
  <si>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</si>
  <si>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</si>
  <si>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</si>
  <si>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</si>
  <si>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</si>
  <si>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</si>
  <si>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</si>
  <si>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</si>
  <si>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</si>
  <si>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</si>
  <si>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</si>
  <si>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</si>
  <si>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</si>
  <si>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</si>
  <si>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</si>
  <si>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</si>
  <si>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</si>
  <si>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</si>
  <si>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</si>
  <si>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</si>
  <si>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</si>
  <si>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</si>
  <si>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</si>
  <si>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</si>
  <si>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</si>
  <si>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</si>
  <si>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</si>
  <si>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</si>
  <si>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</si>
  <si>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</si>
  <si>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</si>
  <si>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</si>
  <si>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</si>
  <si>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</si>
  <si>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</si>
  <si>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</si>
  <si>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</si>
  <si>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</si>
  <si>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</si>
  <si>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</si>
  <si>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</si>
  <si>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</si>
  <si>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</si>
  <si>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</si>
  <si>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</si>
  <si>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</si>
  <si>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</si>
  <si>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</si>
  <si>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</si>
  <si>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</si>
  <si>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</si>
  <si>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</si>
  <si>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</si>
  <si>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</si>
  <si>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</si>
  <si>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</si>
  <si>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</si>
  <si>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</si>
  <si>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</si>
  <si>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</si>
  <si>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</si>
  <si>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</si>
  <si>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</si>
  <si>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</si>
  <si>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</si>
  <si>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</si>
  <si>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</si>
  <si>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</si>
  <si>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</si>
  <si>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</si>
  <si>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</si>
  <si>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</si>
  <si>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</si>
  <si>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</si>
  <si>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</si>
  <si>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</si>
  <si>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</si>
  <si>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</si>
  <si>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</si>
  <si>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</si>
  <si>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</si>
  <si>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</si>
  <si>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</si>
  <si>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</si>
  <si>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</si>
  <si>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</si>
  <si>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</si>
  <si>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</si>
  <si>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</si>
  <si>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</si>
  <si>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</si>
  <si>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</si>
  <si>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</si>
  <si>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</si>
  <si>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</si>
  <si>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</si>
  <si>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</si>
  <si>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</si>
  <si>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</si>
  <si>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</si>
  <si>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</si>
  <si>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</si>
  <si>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</si>
  <si>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</si>
  <si>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</si>
  <si>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</si>
  <si>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</si>
  <si>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</si>
  <si>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</si>
  <si>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</si>
  <si>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</si>
  <si>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</si>
  <si>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</si>
  <si>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</si>
  <si>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</si>
  <si>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</si>
  <si>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</si>
  <si>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</si>
  <si>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</si>
  <si>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</si>
  <si>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</si>
  <si>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</si>
  <si>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</si>
  <si>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</si>
  <si>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</si>
  <si>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</si>
  <si>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</si>
  <si>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</si>
  <si>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</si>
  <si>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</si>
  <si>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</si>
  <si>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</si>
  <si>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</si>
  <si>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</si>
  <si>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</si>
  <si>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</si>
  <si>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</si>
  <si>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</si>
  <si>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</si>
  <si>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</si>
  <si>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</si>
  <si>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</si>
  <si>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</si>
  <si>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</si>
  <si>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</si>
  <si>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</si>
  <si>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</si>
  <si>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</si>
  <si>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</si>
  <si>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</si>
  <si>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</si>
  <si>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</si>
  <si>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</si>
  <si>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</si>
  <si>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</si>
  <si>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</si>
  <si>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</si>
  <si>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</si>
  <si>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</si>
  <si>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</si>
  <si>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</si>
  <si>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</si>
  <si>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</si>
  <si>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</si>
  <si>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</si>
  <si>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</si>
  <si>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</si>
  <si>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</si>
  <si>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</si>
  <si>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</si>
  <si>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</si>
  <si>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</si>
  <si>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</si>
  <si>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</si>
  <si>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</si>
  <si>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</si>
  <si>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</si>
  <si>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</si>
  <si>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</si>
  <si>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</si>
  <si>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</si>
  <si>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</si>
  <si>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</si>
  <si>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</si>
  <si>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</si>
  <si>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</si>
  <si>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</si>
  <si>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</si>
  <si>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</si>
  <si>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</si>
  <si>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</si>
  <si>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</si>
  <si>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</si>
  <si>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</si>
  <si>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</si>
  <si>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</si>
  <si>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</si>
  <si>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</si>
  <si>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</si>
  <si>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</si>
  <si>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</si>
  <si>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</si>
  <si>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</si>
  <si>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</si>
  <si>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</si>
  <si>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</si>
  <si>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</si>
  <si>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</si>
  <si>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</si>
  <si>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</si>
  <si>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</si>
  <si>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</si>
  <si>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</si>
  <si>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</si>
  <si>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</si>
  <si>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</si>
  <si>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</si>
  <si>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</si>
  <si>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</si>
  <si>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</si>
  <si>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</si>
  <si>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</si>
  <si>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</si>
  <si>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</si>
  <si>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</si>
  <si>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</si>
  <si>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</si>
  <si>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</si>
  <si>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</si>
  <si>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</si>
  <si>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</si>
  <si>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</si>
  <si>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</si>
  <si>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</si>
  <si>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</si>
  <si>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</si>
  <si>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</si>
  <si>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</si>
  <si>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</si>
  <si>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</si>
  <si>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</si>
  <si>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</si>
  <si>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</si>
  <si>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</si>
  <si>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</si>
  <si>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</si>
  <si>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</si>
  <si>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</si>
  <si>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</si>
  <si>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</si>
  <si>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</si>
  <si>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</si>
  <si>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</si>
  <si>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</si>
  <si>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</si>
  <si>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</si>
  <si>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</si>
  <si>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</si>
  <si>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</si>
  <si>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</si>
  <si>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</si>
  <si>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</si>
  <si>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</si>
  <si>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</si>
  <si>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</si>
  <si>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</si>
  <si>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</si>
  <si>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</si>
  <si>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</si>
  <si>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</si>
  <si>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</si>
  <si>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</si>
  <si>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</si>
  <si>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</si>
  <si>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</si>
  <si>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</si>
  <si>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</si>
  <si>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</si>
  <si>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</si>
  <si>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</si>
  <si>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</si>
  <si>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</si>
  <si>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</si>
  <si>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</si>
  <si>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</si>
  <si>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</si>
  <si>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</si>
  <si>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</si>
  <si>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</si>
  <si>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</si>
  <si>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</si>
  <si>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</si>
  <si>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</si>
  <si>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</si>
  <si>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</si>
  <si>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</si>
  <si>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</si>
  <si>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</si>
  <si>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</si>
  <si>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</si>
  <si>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</si>
  <si>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</si>
  <si>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</si>
  <si>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</si>
  <si>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</si>
  <si>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</si>
  <si>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</si>
  <si>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</si>
  <si>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</si>
  <si>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</si>
  <si>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</si>
  <si>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</si>
  <si>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</si>
  <si>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</si>
  <si>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</si>
  <si>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</si>
  <si>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</si>
  <si>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</si>
  <si>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</si>
  <si>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</si>
  <si>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</si>
  <si>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</si>
  <si>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</si>
  <si>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</si>
  <si>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</si>
  <si>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</si>
  <si>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</si>
  <si>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</si>
  <si>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</si>
  <si>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</si>
  <si>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</si>
  <si>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</si>
  <si>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</si>
  <si>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</si>
  <si>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</si>
  <si>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</si>
  <si>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</si>
  <si>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</si>
  <si>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</si>
  <si>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</si>
  <si>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</si>
  <si>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</si>
  <si>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</si>
  <si>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</si>
  <si>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</si>
  <si>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</si>
  <si>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</si>
  <si>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</si>
  <si>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</si>
  <si>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</si>
  <si>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</si>
  <si>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</si>
  <si>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</si>
  <si>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</si>
  <si>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</si>
  <si>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</si>
  <si>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</si>
  <si>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</si>
  <si>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</si>
  <si>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</si>
  <si>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</si>
  <si>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</si>
  <si>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</si>
  <si>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</si>
  <si>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</si>
  <si>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</si>
  <si>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</si>
  <si>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</si>
  <si>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</si>
  <si>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</si>
  <si>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</si>
  <si>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</si>
  <si>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</si>
  <si>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</si>
  <si>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</si>
  <si>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</si>
  <si>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</si>
  <si>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</si>
  <si>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</si>
  <si>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</si>
  <si>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</si>
  <si>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</si>
  <si>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</si>
  <si>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</si>
  <si>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</si>
  <si>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</si>
  <si>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</si>
  <si>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</si>
  <si>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</si>
  <si>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</si>
  <si>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</si>
  <si>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</si>
  <si>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</si>
  <si>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</si>
  <si>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</si>
  <si>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</si>
  <si>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</si>
  <si>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</si>
  <si>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</si>
  <si>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</si>
  <si>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</si>
  <si>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</si>
  <si>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</si>
  <si>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</si>
  <si>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</si>
  <si>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</si>
  <si>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</si>
  <si>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</si>
  <si>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</si>
  <si>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</si>
  <si>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</si>
  <si>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</si>
  <si>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</si>
  <si>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</si>
  <si>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</si>
  <si>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</si>
  <si>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</si>
  <si>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</si>
  <si>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</si>
  <si>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</si>
  <si>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</si>
  <si>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</si>
  <si>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</si>
  <si>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</si>
  <si>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</si>
  <si>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</si>
  <si>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</si>
  <si>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</si>
  <si>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</si>
  <si>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</si>
  <si>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</si>
  <si>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</si>
  <si>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</si>
  <si>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</si>
  <si>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</si>
  <si>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</si>
  <si>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</si>
  <si>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</si>
  <si>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</si>
  <si>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</si>
  <si>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</si>
  <si>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</si>
  <si>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</si>
  <si>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</si>
  <si>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</si>
  <si>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</si>
  <si>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</si>
  <si>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</si>
  <si>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</si>
  <si>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</si>
  <si>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</si>
  <si>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</si>
  <si>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</si>
  <si>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</si>
  <si>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</si>
  <si>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</si>
  <si>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</si>
  <si>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</si>
  <si>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</si>
  <si>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</si>
  <si>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</si>
  <si>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</si>
  <si>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</si>
  <si>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</si>
  <si>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</si>
  <si>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</si>
  <si>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</si>
  <si>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</si>
  <si>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</si>
  <si>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</si>
  <si>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</si>
  <si>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</si>
  <si>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</si>
  <si>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</si>
  <si>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</si>
  <si>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</si>
  <si>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</si>
  <si>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</si>
  <si>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</si>
  <si>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</si>
  <si>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</si>
  <si>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</si>
  <si>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</si>
  <si>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</si>
  <si>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</si>
  <si>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</si>
  <si>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</si>
  <si>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</si>
  <si>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</si>
  <si>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</si>
  <si>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</si>
  <si>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</si>
  <si>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</si>
  <si>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</si>
  <si>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</si>
  <si>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</si>
  <si>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</si>
  <si>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</si>
  <si>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</si>
  <si>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</si>
  <si>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</si>
  <si>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</si>
  <si>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</si>
  <si>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</si>
  <si>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</si>
  <si>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</si>
  <si>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</si>
  <si>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</si>
  <si>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</si>
  <si>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</si>
  <si>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</si>
  <si>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</si>
  <si>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</si>
  <si>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</si>
  <si>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</si>
  <si>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</si>
  <si>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</si>
  <si>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</si>
  <si>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</si>
  <si>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</si>
  <si>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</si>
  <si>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</si>
  <si>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</si>
  <si>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</si>
  <si>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</si>
  <si>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</si>
  <si>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</si>
  <si>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</si>
  <si>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</si>
  <si>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</si>
  <si>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</si>
  <si>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</si>
  <si>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</si>
  <si>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</si>
  <si>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</si>
  <si>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</si>
  <si>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</si>
  <si>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</si>
  <si>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</si>
  <si>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</si>
  <si>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</si>
  <si>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</si>
  <si>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</si>
  <si>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</si>
  <si>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</si>
  <si>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</si>
  <si>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</si>
  <si>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</si>
  <si>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</si>
  <si>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</si>
  <si>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</si>
  <si>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</si>
  <si>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</si>
  <si>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</si>
  <si>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</si>
  <si>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</si>
  <si>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</si>
  <si>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</si>
  <si>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</si>
  <si>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</si>
  <si>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</si>
  <si>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</si>
  <si>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</si>
  <si>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</si>
  <si>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</si>
  <si>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</si>
  <si>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</si>
  <si>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</si>
  <si>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</si>
  <si>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</si>
  <si>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</si>
  <si>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</si>
  <si>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</si>
  <si>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</si>
  <si>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</si>
  <si>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</si>
  <si>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</si>
  <si>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</si>
  <si>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</si>
  <si>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</si>
  <si>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</si>
  <si>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</si>
  <si>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</si>
  <si>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</si>
  <si>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</si>
  <si>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</si>
  <si>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</si>
  <si>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</si>
  <si>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</si>
  <si>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</si>
  <si>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</si>
  <si>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</si>
  <si>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</si>
  <si>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</si>
  <si>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</si>
  <si>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</si>
  <si>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</si>
  <si>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</si>
  <si>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</si>
  <si>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</si>
  <si>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</si>
  <si>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</si>
  <si>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</si>
  <si>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</si>
  <si>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</si>
  <si>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</si>
  <si>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</si>
  <si>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</si>
  <si>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</si>
  <si>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</si>
  <si>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</si>
  <si>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</si>
  <si>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</si>
  <si>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</si>
  <si>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</si>
  <si>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</si>
  <si>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</si>
  <si>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</si>
  <si>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</si>
  <si>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</si>
  <si>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</si>
  <si>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</si>
  <si>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</si>
  <si>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</si>
  <si>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</si>
  <si>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</si>
  <si>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</si>
  <si>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</si>
  <si>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</si>
  <si>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</si>
  <si>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</si>
  <si>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</si>
  <si>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</si>
  <si>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</si>
  <si>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</si>
  <si>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</si>
  <si>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</si>
  <si>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</si>
  <si>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</si>
  <si>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</si>
  <si>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</si>
  <si>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</si>
  <si>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</si>
  <si>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</si>
  <si>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</si>
  <si>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</si>
  <si>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</si>
  <si>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</si>
  <si>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</si>
  <si>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</si>
  <si>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</si>
  <si>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</si>
  <si>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</si>
  <si>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</si>
  <si>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</si>
  <si>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</si>
  <si>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</si>
  <si>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</si>
  <si>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</si>
  <si>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</si>
  <si>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</si>
  <si>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</si>
  <si>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</si>
  <si>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</si>
  <si>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</si>
  <si>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</si>
  <si>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</si>
  <si>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</si>
  <si>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</si>
  <si>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</si>
  <si>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</si>
  <si>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</si>
  <si>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</si>
  <si>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</si>
  <si>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</si>
  <si>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</si>
  <si>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</si>
  <si>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</si>
  <si>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</si>
  <si>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</si>
  <si>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</si>
  <si>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</si>
  <si>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</si>
  <si>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</si>
  <si>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</si>
  <si>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</si>
  <si>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</si>
  <si>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</si>
  <si>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</si>
  <si>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</si>
  <si>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</si>
  <si>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</si>
  <si>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</si>
  <si>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</si>
  <si>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</si>
  <si>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</si>
  <si>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</si>
  <si>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</si>
  <si>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</si>
  <si>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</si>
  <si>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</si>
  <si>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</si>
  <si>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</si>
  <si>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</si>
  <si>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</si>
  <si>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</si>
  <si>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</si>
  <si>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</si>
  <si>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</si>
  <si>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</si>
  <si>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</si>
  <si>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</si>
  <si>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</si>
  <si>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</si>
  <si>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</si>
  <si>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</si>
  <si>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</si>
  <si>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</si>
  <si>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</si>
  <si>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</si>
  <si>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</si>
  <si>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</si>
  <si>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</si>
  <si>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</si>
  <si>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</si>
  <si>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</si>
  <si>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</si>
  <si>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</si>
  <si>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</si>
  <si>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</si>
  <si>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</si>
  <si>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</si>
  <si>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</si>
  <si>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</si>
  <si>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</si>
  <si>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</si>
  <si>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</si>
  <si>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</si>
  <si>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</si>
  <si>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</si>
  <si>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</si>
  <si>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</si>
  <si>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</si>
  <si>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</si>
  <si>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</si>
  <si>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</si>
  <si>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</si>
  <si>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</si>
  <si>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</si>
  <si>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</si>
  <si>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</si>
  <si>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</si>
  <si>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</si>
  <si>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</si>
  <si>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</si>
  <si>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</si>
  <si>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</si>
  <si>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</si>
  <si>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</si>
  <si>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</si>
  <si>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</si>
  <si>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</si>
  <si>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</si>
  <si>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</si>
  <si>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</si>
  <si>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</si>
  <si>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</si>
  <si>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</si>
  <si>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</si>
  <si>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</si>
  <si>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</si>
  <si>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</si>
  <si>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</si>
  <si>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</si>
  <si>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</si>
  <si>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</si>
  <si>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</si>
  <si>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</si>
  <si>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</si>
  <si>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</si>
  <si>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</si>
  <si>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</si>
  <si>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</si>
  <si>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</si>
  <si>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</si>
  <si>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</si>
  <si>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</si>
  <si>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</si>
  <si>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</si>
  <si>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</si>
  <si>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</si>
  <si>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</si>
  <si>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</si>
  <si>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</si>
  <si>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</si>
  <si>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</si>
  <si>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</si>
  <si>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</si>
  <si>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</si>
  <si>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</si>
  <si>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</si>
  <si>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</si>
  <si>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</si>
  <si>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</si>
  <si>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</si>
  <si>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</si>
  <si>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</si>
  <si>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</si>
  <si>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</si>
  <si>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</si>
  <si>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</si>
  <si>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</si>
  <si>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</si>
  <si>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</si>
  <si>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</si>
  <si>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</si>
  <si>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</si>
  <si>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</si>
  <si>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</si>
  <si>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</si>
  <si>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</si>
  <si>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</si>
  <si>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</si>
  <si>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</si>
  <si>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</si>
  <si>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</si>
  <si>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</si>
  <si>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</si>
  <si>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</si>
  <si>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</si>
  <si>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</si>
  <si>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</si>
  <si>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</si>
  <si>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</si>
  <si>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</si>
  <si>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</si>
  <si>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</si>
  <si>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</si>
  <si>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</si>
  <si>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</si>
  <si>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</si>
  <si>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</si>
  <si>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</si>
  <si>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</si>
  <si>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</si>
  <si>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</si>
  <si>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</si>
  <si>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</si>
  <si>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</si>
  <si>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</si>
  <si>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</si>
  <si>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</si>
  <si>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</si>
  <si>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</si>
  <si>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</si>
  <si>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</si>
  <si>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</si>
  <si>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</si>
  <si>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</si>
  <si>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</si>
  <si>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</si>
  <si>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</si>
  <si>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</si>
  <si>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</si>
  <si>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</si>
  <si>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</si>
  <si>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</si>
  <si>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</si>
  <si>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</si>
  <si>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</si>
  <si>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</si>
  <si>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</si>
  <si>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</si>
  <si>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</si>
  <si>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</si>
  <si>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</si>
  <si>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</si>
  <si>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</si>
  <si>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</si>
  <si>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</si>
  <si>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</si>
  <si>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</si>
  <si>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</si>
  <si>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</si>
  <si>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</si>
  <si>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</si>
  <si>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</si>
  <si>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</si>
  <si>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</si>
  <si>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</si>
  <si>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</si>
  <si>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</si>
  <si>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</si>
  <si>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</si>
  <si>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</si>
  <si>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</si>
  <si>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</si>
  <si>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</si>
  <si>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</si>
  <si>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</si>
  <si>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</si>
  <si>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</si>
  <si>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</si>
  <si>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</si>
  <si>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</si>
  <si>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</si>
  <si>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</si>
  <si>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</si>
  <si>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</si>
  <si>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</si>
  <si>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</si>
  <si>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</si>
  <si>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</si>
  <si>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</si>
  <si>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</si>
  <si>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</si>
  <si>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</si>
  <si>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</si>
  <si>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</si>
  <si>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</si>
  <si>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</si>
  <si>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</si>
  <si>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</si>
  <si>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</si>
  <si>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</si>
  <si>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</si>
  <si>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</si>
  <si>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</si>
  <si>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</si>
  <si>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</si>
  <si>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</si>
  <si>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</si>
  <si>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</si>
  <si>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</si>
  <si>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</si>
  <si>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</si>
  <si>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</si>
  <si>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</si>
  <si>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</si>
  <si>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</si>
  <si>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</si>
  <si>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</si>
  <si>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</si>
  <si>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</si>
  <si>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</si>
  <si>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</si>
  <si>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</si>
  <si>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</si>
  <si>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</si>
  <si>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</si>
  <si>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</si>
  <si>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</si>
  <si>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</si>
  <si>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</si>
  <si>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</si>
  <si>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</si>
  <si>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</si>
  <si>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</si>
  <si>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</si>
  <si>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</si>
  <si>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</si>
  <si>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</si>
  <si>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</si>
  <si>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</si>
  <si>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</si>
  <si>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</si>
  <si>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</si>
  <si>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</si>
  <si>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</si>
  <si>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</si>
  <si>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</si>
  <si>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</si>
  <si>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</si>
  <si>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</si>
  <si>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</si>
  <si>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</si>
  <si>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</si>
  <si>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</si>
  <si>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</si>
  <si>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</si>
  <si>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</si>
  <si>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</si>
  <si>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</si>
  <si>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</si>
  <si>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</si>
  <si>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</si>
  <si>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</si>
  <si>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</si>
  <si>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</si>
  <si>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</si>
  <si>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</si>
  <si>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</si>
  <si>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</si>
  <si>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</si>
  <si>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</si>
  <si>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</si>
  <si>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</si>
  <si>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</si>
  <si>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</si>
  <si>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</si>
  <si>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</si>
  <si>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</si>
  <si>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</si>
  <si>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</si>
  <si>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</si>
  <si>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</si>
  <si>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</si>
  <si>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</si>
  <si>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</si>
  <si>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</si>
  <si>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</si>
  <si>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</si>
  <si>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</si>
  <si>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</si>
  <si>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</si>
  <si>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</si>
  <si>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</si>
  <si>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</si>
  <si>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</si>
  <si>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</si>
  <si>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</si>
  <si>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</si>
  <si>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</si>
  <si>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</si>
  <si>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</si>
  <si>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</si>
  <si>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</si>
  <si>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</si>
  <si>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</si>
  <si>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</si>
  <si>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</si>
  <si>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</si>
  <si>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</si>
  <si>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</si>
  <si>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</si>
  <si>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</si>
  <si>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</si>
  <si>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</si>
  <si>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</si>
  <si>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</si>
  <si>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</si>
  <si>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</si>
  <si>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</si>
  <si>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</si>
  <si>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</si>
  <si>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</si>
  <si>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</si>
  <si>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</si>
  <si>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</si>
  <si>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</si>
  <si>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</si>
  <si>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</si>
  <si>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</si>
  <si>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</si>
  <si>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</si>
  <si>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</si>
  <si>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</si>
  <si>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</si>
  <si>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</si>
  <si>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</si>
  <si>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</si>
  <si>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</si>
  <si>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</si>
  <si>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</si>
  <si>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</si>
  <si>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</si>
  <si>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</si>
  <si>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</si>
  <si>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</si>
  <si>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</si>
  <si>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</si>
  <si>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</si>
  <si>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</si>
  <si>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</si>
  <si>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</si>
  <si>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</si>
  <si>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</si>
  <si>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</si>
  <si>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</si>
  <si>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</si>
  <si>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</si>
  <si>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</si>
  <si>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</si>
  <si>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</si>
  <si>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</si>
  <si>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</si>
  <si>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</si>
  <si>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</si>
  <si>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</si>
  <si>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</si>
  <si>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</si>
  <si>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</si>
  <si>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</si>
  <si>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</si>
  <si>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</si>
  <si>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</si>
  <si>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</si>
  <si>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</si>
  <si>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</si>
  <si>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</si>
  <si>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</si>
  <si>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</si>
  <si>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</si>
  <si>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</si>
  <si>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</si>
  <si>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</si>
  <si>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</si>
  <si>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</si>
  <si>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</si>
  <si>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</si>
  <si>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</si>
  <si>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</si>
  <si>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</si>
  <si>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</si>
  <si>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</si>
  <si>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</si>
  <si>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</si>
  <si>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</si>
  <si>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</si>
  <si>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</si>
  <si>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</si>
  <si>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</si>
  <si>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</si>
  <si>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</si>
  <si>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</si>
  <si>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</si>
  <si>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</si>
  <si>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</si>
  <si>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</si>
  <si>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</si>
  <si>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</si>
  <si>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</si>
  <si>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</si>
  <si>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</si>
  <si>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</si>
  <si>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</si>
  <si>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</si>
  <si>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</si>
  <si>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</si>
  <si>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</si>
  <si>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</si>
  <si>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</si>
  <si>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</si>
  <si>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</si>
  <si>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</si>
  <si>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</si>
  <si>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</si>
  <si>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</si>
  <si>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</si>
  <si>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</si>
  <si>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</si>
  <si>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</si>
  <si>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</si>
  <si>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</si>
  <si>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</si>
  <si>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</si>
  <si>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</si>
  <si>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</si>
  <si>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</si>
  <si>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</si>
  <si>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</si>
  <si>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</si>
  <si>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</si>
  <si>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</si>
  <si>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</si>
  <si>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</si>
  <si>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</si>
  <si>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</si>
  <si>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</si>
  <si>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</si>
  <si>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</si>
  <si>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</si>
  <si>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</si>
  <si>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</si>
  <si>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</si>
  <si>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</si>
  <si>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</si>
  <si>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</si>
  <si>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</si>
  <si>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</si>
  <si>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</si>
  <si>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</si>
  <si>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</si>
  <si>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</si>
  <si>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</si>
  <si>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</si>
  <si>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</si>
  <si>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</si>
  <si>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</si>
  <si>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</si>
  <si>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</si>
  <si>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</si>
  <si>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</si>
  <si>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</si>
  <si>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</si>
  <si>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</si>
  <si>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</si>
  <si>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</si>
  <si>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</si>
  <si>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</si>
  <si>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</si>
  <si>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</si>
  <si>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</si>
  <si>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</si>
  <si>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</si>
  <si>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</si>
  <si>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</si>
  <si>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</si>
  <si>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</si>
  <si>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</si>
  <si>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</si>
  <si>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</si>
  <si>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</si>
  <si>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</si>
  <si>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</si>
  <si>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</si>
  <si>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</si>
  <si>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</si>
  <si>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</si>
  <si>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</si>
  <si>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</si>
  <si>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</si>
  <si>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</si>
  <si>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</si>
  <si>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</si>
  <si>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</si>
  <si>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</si>
  <si>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</si>
  <si>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</si>
  <si>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</si>
  <si>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</si>
  <si>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</si>
  <si>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</si>
  <si>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</si>
  <si>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</si>
  <si>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</si>
  <si>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</si>
  <si>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</si>
  <si>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</si>
  <si>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</si>
  <si>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</si>
  <si>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</si>
  <si>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</si>
  <si>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</si>
  <si>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</si>
  <si>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</si>
  <si>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</si>
  <si>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</si>
  <si>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</si>
  <si>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</si>
  <si>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</si>
  <si>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</si>
  <si>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</si>
  <si>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</si>
  <si>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</si>
  <si>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</si>
  <si>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</si>
  <si>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</si>
  <si>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</si>
  <si>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</si>
  <si>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</si>
  <si>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</si>
  <si>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</si>
  <si>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</si>
  <si>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</si>
  <si>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</si>
  <si>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</si>
  <si>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</si>
  <si>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</si>
  <si>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</si>
  <si>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</si>
  <si>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</si>
  <si>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</si>
  <si>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</si>
  <si>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</si>
  <si>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</si>
  <si>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</si>
  <si>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</si>
  <si>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</si>
  <si>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</si>
  <si>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</si>
  <si>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</si>
  <si>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</si>
  <si>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</si>
  <si>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</si>
  <si>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</si>
  <si>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</si>
  <si>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</si>
  <si>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</si>
  <si>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</si>
  <si>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</si>
  <si>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</si>
  <si>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</si>
  <si>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</si>
  <si>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</si>
  <si>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</si>
  <si>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</si>
  <si>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</si>
  <si>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</si>
  <si>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</si>
  <si>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</si>
  <si>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</si>
  <si>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</si>
  <si>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</si>
  <si>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</si>
  <si>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</si>
  <si>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</si>
  <si>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</si>
  <si>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</si>
  <si>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</si>
  <si>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</si>
  <si>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</si>
  <si>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</si>
  <si>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</si>
  <si>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</si>
  <si>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</si>
  <si>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</si>
  <si>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</si>
  <si>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</si>
  <si>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</si>
  <si>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</si>
  <si>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</si>
  <si>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</si>
  <si>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</si>
  <si>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</si>
  <si>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</si>
  <si>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</si>
  <si>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</si>
  <si>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</si>
  <si>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</si>
  <si>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</si>
  <si>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</si>
  <si>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</si>
  <si>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</si>
  <si>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</si>
  <si>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</si>
  <si>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</si>
  <si>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</si>
  <si>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</si>
  <si>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</si>
  <si>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</si>
  <si>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</si>
  <si>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</si>
  <si>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</si>
  <si>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</si>
  <si>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</si>
  <si>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</si>
  <si>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</si>
  <si>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</si>
  <si>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</si>
  <si>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</si>
  <si>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</si>
  <si>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</si>
  <si>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</si>
  <si>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</si>
  <si>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</si>
  <si>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</si>
  <si>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</si>
  <si>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</si>
  <si>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</si>
  <si>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</si>
  <si>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</si>
  <si>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</si>
  <si>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</si>
  <si>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</si>
  <si>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</si>
  <si>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</si>
  <si>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</si>
  <si>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</si>
  <si>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</si>
  <si>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</si>
  <si>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</si>
  <si>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</si>
  <si>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</si>
  <si>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</si>
  <si>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</si>
  <si>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</si>
  <si>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</si>
  <si>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</si>
  <si>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</si>
  <si>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</si>
  <si>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</si>
  <si>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</si>
  <si>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</si>
  <si>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</si>
  <si>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</si>
  <si>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</si>
  <si>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</si>
  <si>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</si>
  <si>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</si>
  <si>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</si>
  <si>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</si>
  <si>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</si>
  <si>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</si>
  <si>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</si>
  <si>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</si>
  <si>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</si>
  <si>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</si>
  <si>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</si>
  <si>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</si>
  <si>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</si>
  <si>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</si>
  <si>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</si>
  <si>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</si>
  <si>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</si>
  <si>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</si>
  <si>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</si>
  <si>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</si>
  <si>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</si>
  <si>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</si>
  <si>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</si>
  <si>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</si>
  <si>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</si>
  <si>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</si>
  <si>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</si>
  <si>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</si>
  <si>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</si>
  <si>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</si>
  <si>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</si>
  <si>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</si>
  <si>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</si>
  <si>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</si>
  <si>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</si>
  <si>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</si>
  <si>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</si>
  <si>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</si>
  <si>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</si>
  <si>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</si>
  <si>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</si>
  <si>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</si>
  <si>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</si>
  <si>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</si>
  <si>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</si>
  <si>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</si>
  <si>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</si>
  <si>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</si>
  <si>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</si>
  <si>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</si>
  <si>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</si>
  <si>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</si>
  <si>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</si>
  <si>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</si>
  <si>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</si>
  <si>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</si>
  <si>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</si>
  <si>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</si>
  <si>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</si>
  <si>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</si>
  <si>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</si>
  <si>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</si>
  <si>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</si>
  <si>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</si>
  <si>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</si>
  <si>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</si>
  <si>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</si>
  <si>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</si>
  <si>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</si>
  <si>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</si>
  <si>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</si>
  <si>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</si>
  <si>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</si>
  <si>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</si>
  <si>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</si>
  <si>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</si>
  <si>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</si>
  <si>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</si>
  <si>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</si>
  <si>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</si>
  <si>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</si>
  <si>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</si>
  <si>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</si>
  <si>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</si>
  <si>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</si>
  <si>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</si>
  <si>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</si>
  <si>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</si>
  <si>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</si>
  <si>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</si>
  <si>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</si>
  <si>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</si>
  <si>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</si>
  <si>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</si>
  <si>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</si>
  <si>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</si>
  <si>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</si>
  <si>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</si>
  <si>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</si>
  <si>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</si>
  <si>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</si>
  <si>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</si>
  <si>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</si>
  <si>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</si>
  <si>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</si>
  <si>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</si>
  <si>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</si>
  <si>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</si>
  <si>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</si>
  <si>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</si>
  <si>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</si>
  <si>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</si>
  <si>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</si>
  <si>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</si>
  <si>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</si>
  <si>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</si>
  <si>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</si>
  <si>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</si>
  <si>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</si>
  <si>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</si>
  <si>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</si>
  <si>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</si>
  <si>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</si>
  <si>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</si>
  <si>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</si>
  <si>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</si>
  <si>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</si>
  <si>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</si>
  <si>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</si>
  <si>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</si>
  <si>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</si>
  <si>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</si>
  <si>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</si>
  <si>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</si>
  <si>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</si>
  <si>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</si>
  <si>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</si>
  <si>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</si>
  <si>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</si>
  <si>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</si>
  <si>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</si>
  <si>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</si>
  <si>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</si>
  <si>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</si>
  <si>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</si>
  <si>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</si>
  <si>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</si>
  <si>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</si>
  <si>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</si>
  <si>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</si>
  <si>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</si>
  <si>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</si>
  <si>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</si>
  <si>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</si>
  <si>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</si>
  <si>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</si>
  <si>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</si>
  <si>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</si>
  <si>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</si>
  <si>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</si>
  <si>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</si>
  <si>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</si>
  <si>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</si>
  <si>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</si>
  <si>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</si>
  <si>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</si>
  <si>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</si>
  <si>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</si>
  <si>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</si>
  <si>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</si>
  <si>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</si>
  <si>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</si>
  <si>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</si>
  <si>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</si>
  <si>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</si>
  <si>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</si>
  <si>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</si>
  <si>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</si>
  <si>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</si>
  <si>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</si>
  <si>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</si>
  <si>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</si>
  <si>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</si>
  <si>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</si>
  <si>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</si>
  <si>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</si>
  <si>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</si>
  <si>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</si>
  <si>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</si>
  <si>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</si>
  <si>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</si>
  <si>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</si>
  <si>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</si>
  <si>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</si>
  <si>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</si>
  <si>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</si>
  <si>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</si>
  <si>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</si>
  <si>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</si>
  <si>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</si>
  <si>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</si>
  <si>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</si>
  <si>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</si>
  <si>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</si>
  <si>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</si>
  <si>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</si>
  <si>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</si>
  <si>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</si>
  <si>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</si>
  <si>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</si>
  <si>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</si>
  <si>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</si>
  <si>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</si>
  <si>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</si>
  <si>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</si>
  <si>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</si>
  <si>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</si>
  <si>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</si>
  <si>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</si>
  <si>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</si>
  <si>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</si>
  <si>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</si>
  <si>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</si>
  <si>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</si>
  <si>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</si>
  <si>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</si>
  <si>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</si>
  <si>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</si>
  <si>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</si>
  <si>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</si>
  <si>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</si>
  <si>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</si>
  <si>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</si>
  <si>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</si>
  <si>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</si>
  <si>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</si>
  <si>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</si>
  <si>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</si>
  <si>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</si>
  <si>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</si>
  <si>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</si>
  <si>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</si>
  <si>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</si>
  <si>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</si>
  <si>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</si>
  <si>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</si>
  <si>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</si>
  <si>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</si>
  <si>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</si>
  <si>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</si>
  <si>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</si>
  <si>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</si>
  <si>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</si>
  <si>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</si>
  <si>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</si>
  <si>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</si>
  <si>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</si>
  <si>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</si>
  <si>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</si>
  <si>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</si>
  <si>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</si>
  <si>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</si>
  <si>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</si>
  <si>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</si>
  <si>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</si>
  <si>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</si>
  <si>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</si>
  <si>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</si>
  <si>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</si>
  <si>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</si>
  <si>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</si>
  <si>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</si>
  <si>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</si>
  <si>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</si>
  <si>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</si>
  <si>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</si>
  <si>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</si>
  <si>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</si>
  <si>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</si>
  <si>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</si>
  <si>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</si>
  <si>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</si>
  <si>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</si>
  <si>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</si>
  <si>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</si>
  <si>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</si>
  <si>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</si>
  <si>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</si>
  <si>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</si>
  <si>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</si>
  <si>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</si>
  <si>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</si>
  <si>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</si>
  <si>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</si>
  <si>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</si>
  <si>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</si>
  <si>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</si>
  <si>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</si>
  <si>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</si>
  <si>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</si>
  <si>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</si>
  <si>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</si>
  <si>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</si>
  <si>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</si>
  <si>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</si>
  <si>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</si>
  <si>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</si>
  <si>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</si>
  <si>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</si>
  <si>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</si>
  <si>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</si>
  <si>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</si>
  <si>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</si>
  <si>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</si>
  <si>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</si>
  <si>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</si>
  <si>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</si>
  <si>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</si>
  <si>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</si>
  <si>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</si>
  <si>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</si>
  <si>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</si>
  <si>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</si>
  <si>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</si>
  <si>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</si>
  <si>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</si>
  <si>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</si>
  <si>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</si>
  <si>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</si>
  <si>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</si>
  <si>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</si>
  <si>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</si>
  <si>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</si>
  <si>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</si>
  <si>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</si>
  <si>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</si>
  <si>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</si>
  <si>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</si>
  <si>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</si>
  <si>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</si>
  <si>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</si>
  <si>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</si>
  <si>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</si>
  <si>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</si>
  <si>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</si>
  <si>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</si>
  <si>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</si>
  <si>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</si>
  <si>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</si>
  <si>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</si>
  <si>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</si>
  <si>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</si>
  <si>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</si>
  <si>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</si>
  <si>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</si>
  <si>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</si>
  <si>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</si>
  <si>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</si>
  <si>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</si>
  <si>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</si>
  <si>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</si>
  <si>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</si>
  <si>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</si>
  <si>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</si>
  <si>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</si>
  <si>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</si>
  <si>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</si>
  <si>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</si>
  <si>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</si>
  <si>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</si>
  <si>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</si>
  <si>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</si>
  <si>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</si>
  <si>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</si>
  <si>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</si>
  <si>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</si>
  <si>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</si>
  <si>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</si>
  <si>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</si>
  <si>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</si>
  <si>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</si>
  <si>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</si>
  <si>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</si>
  <si>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</si>
  <si>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</si>
  <si>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</si>
  <si>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</si>
  <si>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</si>
  <si>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</si>
  <si>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</si>
  <si>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</si>
  <si>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</si>
  <si>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</si>
  <si>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</si>
  <si>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</si>
  <si>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</si>
  <si>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</si>
  <si>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</si>
  <si>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</si>
  <si>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</si>
  <si>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</si>
  <si>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</si>
  <si>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</si>
  <si>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</si>
  <si>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</si>
  <si>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</si>
  <si>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</si>
  <si>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</si>
  <si>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</si>
  <si>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</si>
  <si>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</si>
  <si>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</si>
  <si>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</si>
  <si>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</si>
  <si>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</si>
  <si>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</si>
  <si>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</si>
  <si>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</si>
  <si>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</si>
  <si>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</si>
  <si>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</si>
  <si>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</si>
  <si>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</si>
  <si>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</si>
  <si>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</si>
  <si>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</si>
  <si>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</si>
  <si>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</si>
  <si>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</si>
  <si>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</si>
  <si>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</si>
  <si>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</si>
  <si>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</si>
  <si>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</si>
  <si>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</si>
  <si>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</si>
  <si>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</si>
  <si>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</si>
  <si>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</si>
  <si>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</si>
  <si>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</si>
  <si>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</si>
  <si>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</si>
  <si>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</si>
  <si>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</si>
  <si>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</si>
  <si>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</si>
  <si>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</si>
  <si>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</si>
  <si>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</si>
  <si>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</si>
  <si>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</si>
  <si>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</si>
  <si>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</si>
  <si>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</si>
  <si>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</si>
  <si>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</si>
  <si>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</si>
  <si>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</si>
  <si>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</si>
  <si>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</si>
  <si>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</si>
  <si>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</si>
  <si>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</si>
  <si>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</si>
  <si>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</si>
  <si>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</si>
  <si>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</si>
  <si>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</si>
  <si>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</si>
  <si>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</si>
  <si>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</si>
  <si>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</si>
  <si>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</si>
  <si>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</si>
  <si>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</si>
  <si>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</si>
  <si>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</si>
  <si>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</si>
  <si>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</si>
  <si>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</si>
  <si>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</si>
  <si>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</si>
  <si>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</si>
  <si>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</si>
  <si>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</si>
  <si>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</si>
  <si>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</si>
  <si>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</si>
  <si>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</si>
  <si>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</si>
  <si>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</si>
  <si>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</si>
  <si>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</si>
  <si>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</si>
  <si>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</si>
  <si>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</si>
  <si>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</si>
  <si>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</si>
  <si>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</si>
  <si>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</si>
  <si>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</si>
  <si>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</si>
  <si>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</si>
  <si>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</si>
  <si>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</si>
  <si>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</si>
  <si>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</si>
  <si>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</si>
  <si>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</si>
  <si>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</si>
  <si>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</si>
  <si>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</si>
  <si>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</si>
  <si>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</si>
  <si>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</si>
  <si>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</si>
  <si>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</si>
  <si>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</si>
  <si>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</si>
  <si>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</si>
  <si>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</si>
  <si>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</si>
  <si>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</si>
  <si>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</si>
  <si>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</si>
  <si>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</si>
  <si>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</si>
  <si>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</si>
  <si>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</si>
  <si>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</si>
  <si>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</si>
  <si>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</si>
  <si>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</si>
  <si>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</si>
  <si>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</si>
  <si>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</si>
  <si>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</si>
  <si>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</si>
  <si>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</si>
  <si>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</si>
  <si>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</si>
  <si>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</si>
  <si>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</si>
  <si>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</si>
  <si>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</si>
  <si>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</si>
  <si>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</si>
  <si>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</si>
  <si>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</si>
  <si>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</si>
  <si>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</si>
  <si>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</si>
  <si>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</si>
  <si>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</si>
  <si>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</si>
  <si>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</si>
  <si>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</si>
  <si>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</si>
  <si>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</si>
  <si>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</si>
  <si>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</si>
  <si>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</si>
  <si>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</si>
  <si>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</si>
  <si>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</si>
  <si>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</si>
  <si>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</si>
  <si>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</si>
  <si>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</si>
  <si>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</si>
  <si>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</si>
  <si>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</si>
  <si>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</si>
  <si>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</si>
  <si>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</si>
  <si>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</si>
  <si>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</si>
  <si>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</si>
  <si>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</si>
  <si>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</si>
  <si>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</si>
  <si>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</si>
  <si>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</si>
  <si>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</si>
  <si>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</si>
  <si>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</si>
  <si>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</si>
  <si>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</si>
  <si>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</si>
  <si>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</si>
  <si>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</si>
  <si>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</si>
  <si>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</si>
  <si>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</si>
  <si>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</si>
  <si>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</si>
  <si>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</si>
  <si>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</si>
  <si>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</si>
  <si>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</si>
  <si>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</si>
  <si>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</si>
  <si>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</si>
  <si>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</si>
  <si>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</si>
  <si>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</si>
  <si>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</si>
  <si>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</si>
  <si>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</si>
  <si>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</si>
  <si>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</si>
  <si>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</si>
  <si>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</si>
  <si>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</si>
  <si>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</si>
  <si>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</si>
  <si>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</si>
  <si>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</si>
  <si>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</si>
  <si>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</si>
  <si>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</si>
  <si>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</si>
  <si>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</si>
  <si>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</si>
  <si>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</si>
  <si>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</si>
  <si>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</si>
  <si>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</si>
  <si>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</si>
  <si>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</si>
  <si>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</si>
  <si>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</si>
  <si>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</si>
  <si>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</si>
  <si>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</si>
  <si>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</si>
  <si>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</si>
  <si>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</si>
  <si>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</si>
  <si>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</si>
  <si>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</si>
  <si>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</si>
  <si>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</si>
  <si>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</si>
  <si>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</si>
  <si>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</si>
  <si>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</si>
  <si>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</si>
  <si>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</si>
  <si>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</si>
  <si>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</si>
  <si>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</si>
  <si>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</si>
  <si>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</si>
  <si>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</si>
  <si>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</si>
  <si>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</si>
  <si>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</si>
  <si>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</si>
  <si>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</si>
  <si>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</si>
  <si>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</si>
  <si>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</si>
  <si>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</si>
  <si>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</si>
  <si>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</si>
  <si>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</si>
  <si>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</si>
  <si>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</si>
  <si>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</si>
  <si>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</si>
  <si>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</si>
  <si>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</si>
  <si>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</si>
  <si>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</si>
  <si>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</si>
  <si>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</si>
  <si>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</si>
  <si>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</si>
  <si>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</si>
  <si>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</si>
  <si>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</si>
  <si>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</si>
  <si>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</si>
  <si>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</si>
  <si>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</si>
  <si>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</si>
  <si>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</si>
  <si>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</si>
  <si>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</si>
  <si>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</si>
  <si>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</si>
  <si>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</si>
  <si>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</si>
  <si>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</si>
  <si>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</si>
  <si>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</si>
  <si>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</si>
  <si>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</si>
  <si>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</si>
  <si>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</si>
  <si>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</si>
  <si>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</si>
  <si>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</si>
  <si>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</si>
  <si>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</si>
  <si>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</si>
  <si>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</si>
  <si>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</si>
  <si>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</si>
  <si>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</si>
  <si>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</si>
  <si>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</si>
  <si>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</si>
  <si>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</si>
  <si>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</si>
  <si>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</si>
  <si>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</si>
  <si>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</si>
  <si>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</si>
  <si>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</si>
  <si>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</si>
  <si>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</si>
  <si>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</si>
  <si>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</si>
  <si>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</si>
  <si>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</si>
  <si>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</si>
  <si>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</si>
  <si>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</si>
  <si>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</si>
  <si>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</si>
  <si>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</si>
  <si>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</si>
  <si>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</si>
  <si>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</si>
  <si>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</si>
  <si>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</si>
  <si>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</si>
  <si>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</si>
  <si>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</si>
  <si>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</si>
  <si>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</si>
  <si>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</si>
  <si>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</si>
  <si>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</si>
  <si>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</si>
  <si>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</si>
  <si>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</si>
  <si>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</si>
  <si>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</si>
  <si>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</si>
  <si>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</si>
  <si>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</si>
  <si>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</si>
  <si>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</si>
  <si>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</si>
  <si>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</si>
  <si>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</si>
  <si>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</si>
  <si>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</si>
  <si>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</si>
  <si>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</si>
  <si>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</si>
  <si>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</si>
  <si>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</si>
  <si>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</si>
  <si>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</si>
  <si>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</si>
  <si>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</si>
  <si>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</si>
  <si>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</si>
  <si>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</si>
  <si>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</si>
  <si>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</si>
  <si>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</si>
  <si>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</si>
  <si>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</si>
  <si>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</si>
  <si>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</si>
  <si>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</si>
  <si>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</si>
  <si>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</si>
  <si>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</si>
  <si>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</si>
  <si>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</si>
  <si>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</si>
  <si>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</si>
  <si>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</si>
  <si>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</si>
  <si>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</si>
  <si>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</si>
  <si>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</si>
  <si>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</si>
  <si>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</si>
  <si>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</si>
  <si>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</si>
  <si>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</si>
  <si>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</si>
  <si>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</si>
  <si>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</si>
  <si>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</si>
  <si>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</si>
  <si>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</si>
  <si>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</si>
  <si>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</si>
  <si>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</si>
  <si>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</si>
  <si>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</si>
  <si>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</si>
  <si>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</si>
  <si>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</si>
  <si>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</si>
  <si>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</si>
  <si>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</si>
  <si>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</si>
  <si>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</si>
  <si>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</si>
  <si>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</si>
  <si>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</si>
  <si>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</si>
  <si>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</si>
  <si>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</si>
  <si>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</si>
  <si>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</si>
  <si>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</si>
  <si>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</si>
  <si>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</si>
  <si>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</si>
  <si>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</si>
  <si>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</si>
  <si>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</si>
  <si>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</si>
  <si>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</si>
  <si>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</si>
  <si>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</si>
  <si>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</si>
  <si>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</si>
  <si>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</si>
  <si>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</si>
  <si>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</si>
  <si>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</si>
  <si>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</si>
  <si>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</si>
  <si>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</si>
  <si>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</si>
  <si>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</si>
  <si>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</si>
  <si>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</si>
  <si>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</si>
  <si>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</si>
  <si>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</si>
  <si>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</si>
  <si>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</si>
  <si>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</si>
  <si>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</si>
  <si>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</si>
  <si>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</si>
  <si>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</si>
  <si>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</si>
  <si>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</si>
  <si>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</si>
  <si>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</si>
  <si>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</si>
  <si>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</si>
  <si>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</si>
  <si>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</si>
  <si>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</si>
  <si>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</si>
  <si>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</si>
  <si>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</si>
  <si>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</si>
  <si>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</si>
  <si>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</si>
  <si>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</si>
  <si>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</si>
  <si>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</si>
  <si>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</si>
  <si>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</si>
  <si>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</si>
  <si>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</si>
  <si>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</si>
  <si>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</si>
  <si>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</si>
  <si>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</si>
  <si>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</si>
  <si>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</si>
  <si>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</si>
  <si>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</si>
  <si>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</si>
  <si>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</si>
  <si>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</si>
  <si>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</si>
  <si>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</si>
  <si>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</si>
  <si>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</si>
  <si>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</si>
  <si>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</si>
  <si>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</si>
  <si>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</si>
  <si>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</si>
  <si>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</si>
  <si>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</si>
  <si>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</si>
  <si>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</si>
  <si>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</si>
  <si>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</si>
  <si>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</si>
  <si>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</si>
  <si>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</si>
  <si>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</si>
  <si>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</si>
  <si>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</si>
  <si>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</si>
  <si>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</si>
  <si>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</si>
  <si>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</si>
  <si>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</si>
  <si>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</si>
  <si>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</si>
  <si>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</si>
  <si>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</si>
  <si>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</si>
  <si>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</si>
  <si>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</si>
  <si>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</si>
  <si>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</si>
  <si>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</si>
  <si>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</si>
  <si>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</si>
  <si>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</si>
  <si>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</si>
  <si>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</si>
  <si>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</si>
  <si>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</si>
  <si>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</si>
  <si>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</si>
  <si>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</si>
  <si>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</si>
  <si>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</si>
  <si>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</si>
  <si>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</si>
  <si>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</si>
  <si>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</si>
  <si>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</si>
  <si>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</si>
  <si>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</si>
  <si>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</si>
  <si>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</si>
  <si>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</si>
  <si>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</si>
  <si>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</si>
  <si>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</si>
  <si>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</si>
  <si>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</si>
  <si>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</si>
  <si>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</si>
  <si>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</si>
  <si>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</si>
  <si>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</si>
  <si>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</si>
  <si>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</si>
  <si>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</si>
  <si>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</si>
  <si>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</si>
  <si>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</si>
  <si>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</si>
  <si>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</si>
  <si>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</si>
  <si>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</si>
  <si>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</si>
  <si>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</si>
  <si>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</si>
  <si>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</si>
  <si>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</si>
  <si>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</si>
  <si>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</si>
  <si>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</si>
  <si>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</si>
  <si>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</si>
  <si>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</si>
  <si>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</si>
  <si>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</si>
  <si>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</si>
  <si>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</si>
  <si>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</si>
  <si>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</si>
  <si>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</si>
  <si>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</si>
  <si>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</si>
  <si>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</si>
  <si>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</si>
  <si>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</si>
  <si>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</si>
  <si>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</si>
  <si>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</si>
  <si>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</si>
  <si>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</si>
  <si>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</si>
  <si>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</si>
  <si>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</si>
  <si>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</si>
  <si>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</si>
  <si>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</si>
  <si>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</si>
  <si>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</si>
  <si>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</si>
  <si>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</si>
  <si>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</si>
  <si>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</si>
  <si>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</si>
  <si>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</si>
  <si>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</si>
  <si>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</si>
  <si>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</si>
  <si>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</si>
  <si>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</si>
  <si>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</si>
  <si>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</si>
  <si>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</si>
  <si>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</si>
  <si>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</si>
  <si>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</si>
  <si>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</si>
  <si>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</si>
  <si>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</si>
  <si>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</si>
  <si>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</si>
  <si>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</si>
  <si>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</si>
  <si>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</si>
  <si>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</si>
  <si>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</si>
  <si>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</si>
  <si>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</si>
  <si>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</si>
  <si>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</si>
  <si>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</si>
  <si>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</si>
  <si>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</si>
  <si>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</si>
  <si>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</si>
  <si>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</si>
  <si>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</si>
  <si>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</si>
  <si>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</si>
  <si>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</si>
  <si>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</si>
  <si>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</si>
  <si>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</si>
  <si>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</si>
  <si>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</si>
  <si>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</si>
  <si>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</si>
  <si>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</si>
  <si>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</si>
  <si>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</si>
  <si>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</si>
  <si>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</si>
  <si>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</si>
  <si>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</si>
  <si>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</si>
  <si>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</si>
  <si>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</si>
  <si>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</si>
  <si>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</si>
  <si>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</si>
  <si>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</si>
  <si>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</si>
  <si>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</si>
  <si>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</si>
  <si>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</si>
  <si>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</si>
  <si>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</si>
  <si>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</si>
  <si>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</si>
  <si>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</si>
  <si>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</si>
  <si>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</si>
  <si>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</si>
  <si>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</si>
  <si>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</si>
  <si>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</si>
  <si>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</si>
  <si>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</si>
  <si>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</si>
  <si>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</si>
  <si>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</si>
  <si>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</si>
  <si>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</si>
  <si>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</si>
  <si>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</si>
  <si>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</si>
  <si>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</si>
  <si>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</si>
  <si>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</si>
  <si>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</si>
  <si>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</si>
  <si>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</si>
  <si>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</si>
  <si>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</si>
  <si>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</si>
  <si>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</si>
  <si>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</si>
  <si>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</si>
  <si>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</si>
  <si>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</si>
  <si>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</si>
  <si>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</si>
  <si>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</si>
  <si>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</si>
  <si>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</si>
  <si>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</si>
  <si>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</si>
  <si>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</si>
  <si>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</si>
  <si>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</si>
  <si>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</si>
  <si>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</si>
  <si>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</si>
  <si>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</si>
  <si>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</si>
  <si>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</si>
  <si>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</si>
  <si>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</si>
  <si>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</si>
  <si>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</si>
  <si>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</si>
  <si>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</si>
  <si>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</si>
  <si>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</si>
  <si>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</si>
  <si>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</si>
  <si>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</si>
  <si>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</si>
  <si>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</si>
  <si>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</si>
  <si>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</si>
  <si>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</si>
  <si>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</si>
  <si>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</si>
  <si>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</si>
  <si>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</si>
  <si>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</si>
  <si>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</si>
  <si>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</si>
  <si>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</si>
  <si>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</si>
  <si>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</si>
  <si>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</si>
  <si>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</si>
  <si>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</si>
  <si>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</si>
  <si>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</si>
  <si>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</si>
  <si>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</si>
  <si>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</si>
  <si>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</si>
  <si>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</si>
  <si>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</si>
  <si>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</si>
  <si>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</si>
  <si>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</si>
  <si>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</si>
  <si>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</si>
  <si>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</si>
  <si>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</si>
  <si>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</si>
  <si>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</si>
  <si>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</si>
  <si>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</si>
  <si>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</si>
  <si>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</si>
  <si>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</si>
  <si>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</si>
  <si>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</si>
  <si>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</si>
  <si>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</si>
  <si>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</si>
  <si>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</si>
  <si>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</si>
  <si>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</si>
  <si>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</si>
  <si>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</si>
  <si>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</si>
  <si>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</si>
  <si>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</si>
  <si>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</si>
  <si>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</si>
  <si>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</si>
  <si>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</si>
  <si>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</si>
  <si>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</si>
  <si>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</si>
  <si>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</si>
  <si>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</si>
  <si>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</si>
  <si>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</si>
  <si>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</si>
  <si>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</si>
  <si>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</si>
  <si>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</si>
  <si>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</si>
  <si>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</si>
  <si>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</si>
  <si>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</si>
  <si>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</si>
  <si>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</si>
  <si>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</si>
  <si>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</si>
  <si>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</si>
  <si>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</si>
  <si>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</si>
  <si>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</si>
  <si>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</si>
  <si>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</si>
  <si>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</si>
  <si>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</si>
  <si>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</si>
  <si>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</si>
  <si>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</si>
  <si>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</si>
  <si>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</si>
  <si>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</si>
  <si>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</si>
  <si>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</si>
  <si>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</si>
  <si>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</si>
  <si>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</si>
  <si>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</si>
  <si>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</si>
  <si>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</si>
  <si>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</si>
  <si>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</si>
  <si>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</si>
  <si>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</si>
  <si>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</si>
  <si>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</si>
  <si>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</si>
  <si>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</si>
  <si>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</si>
  <si>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</si>
  <si>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</si>
  <si>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</si>
  <si>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</si>
  <si>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</si>
  <si>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</si>
  <si>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</si>
  <si>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</si>
  <si>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</si>
  <si>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</si>
  <si>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</si>
  <si>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</si>
  <si>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</si>
  <si>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</si>
  <si>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</si>
  <si>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</si>
  <si>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</si>
  <si>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</si>
  <si>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</si>
  <si>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</si>
  <si>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</si>
  <si>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</si>
  <si>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</si>
  <si>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</si>
  <si>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</si>
  <si>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</si>
  <si>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</si>
  <si>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</si>
  <si>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</si>
  <si>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</si>
  <si>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</si>
  <si>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</si>
  <si>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</si>
  <si>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</si>
  <si>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</si>
  <si>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</si>
  <si>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</si>
  <si>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</si>
  <si>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</si>
  <si>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</si>
  <si>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</si>
  <si>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</si>
  <si>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</si>
  <si>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</si>
  <si>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</si>
  <si>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</si>
  <si>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</si>
  <si>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</si>
  <si>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</si>
  <si>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</si>
  <si>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</si>
  <si>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</si>
  <si>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</si>
  <si>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</si>
  <si>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</si>
  <si>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</si>
  <si>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</si>
  <si>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</si>
  <si>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</si>
  <si>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</si>
  <si>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</si>
  <si>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</si>
  <si>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</si>
  <si>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</si>
  <si>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</si>
  <si>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</si>
  <si>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</si>
  <si>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</si>
  <si>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</si>
  <si>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</si>
  <si>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</si>
  <si>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</si>
  <si>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</si>
  <si>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</si>
  <si>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</si>
  <si>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</si>
  <si>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</si>
  <si>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</si>
  <si>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</si>
  <si>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</si>
  <si>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</si>
  <si>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</si>
  <si>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</si>
  <si>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</si>
  <si>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</si>
  <si>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</si>
  <si>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</si>
  <si>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</si>
  <si>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</si>
  <si>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</si>
  <si>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</si>
  <si>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</si>
  <si>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</si>
  <si>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</si>
  <si>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</si>
  <si>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</si>
  <si>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</si>
  <si>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</si>
  <si>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</si>
  <si>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</si>
  <si>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</si>
  <si>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</si>
  <si>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</si>
  <si>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</si>
  <si>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</si>
  <si>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</si>
  <si>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</si>
  <si>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</si>
  <si>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</si>
  <si>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</si>
  <si>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</si>
  <si>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</si>
  <si>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</si>
  <si>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</si>
  <si>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</si>
  <si>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</si>
  <si>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</si>
  <si>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</si>
  <si>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</si>
  <si>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</si>
  <si>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</si>
  <si>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</si>
  <si>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</si>
  <si>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</si>
  <si>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</si>
  <si>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</si>
  <si>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</si>
  <si>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</si>
  <si>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</si>
  <si>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</si>
  <si>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</si>
  <si>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</si>
  <si>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</si>
  <si>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</si>
  <si>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</si>
  <si>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</si>
  <si>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</si>
  <si>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</si>
  <si>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</si>
  <si>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</si>
  <si>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</si>
  <si>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</si>
  <si>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</si>
  <si>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</si>
  <si>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</si>
  <si>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</si>
  <si>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</si>
  <si>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</si>
  <si>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</si>
  <si>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</si>
  <si>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</si>
  <si>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</si>
  <si>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</si>
  <si>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</si>
  <si>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</si>
  <si>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</si>
  <si>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</si>
  <si>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</si>
  <si>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</si>
  <si>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</si>
  <si>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</si>
  <si>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</si>
  <si>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</si>
  <si>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</si>
  <si>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</si>
  <si>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</si>
  <si>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</si>
  <si>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</si>
  <si>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</si>
  <si>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</si>
  <si>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</si>
  <si>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</si>
  <si>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</si>
  <si>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</si>
  <si>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</si>
  <si>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</si>
  <si>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</si>
  <si>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</si>
  <si>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</si>
  <si>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</si>
  <si>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</si>
  <si>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</si>
  <si>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</si>
  <si>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</si>
  <si>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</si>
  <si>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</si>
  <si>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</si>
  <si>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</si>
  <si>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</si>
  <si>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</si>
  <si>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</si>
  <si>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</si>
  <si>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</si>
  <si>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</si>
  <si>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</si>
  <si>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</si>
  <si>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</si>
  <si>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</si>
  <si>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</si>
  <si>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</si>
  <si>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</si>
  <si>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</si>
  <si>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</si>
  <si>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</si>
  <si>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</si>
  <si>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</si>
  <si>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</si>
  <si>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</si>
  <si>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</si>
  <si>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</si>
  <si>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</si>
  <si>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</si>
  <si>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</si>
  <si>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</si>
  <si>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</si>
  <si>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</si>
  <si>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</si>
  <si>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</si>
  <si>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</si>
  <si>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</si>
  <si>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</si>
  <si>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</si>
  <si>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</si>
  <si>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</si>
  <si>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</si>
  <si>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</si>
  <si>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</si>
  <si>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</si>
  <si>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</si>
  <si>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</si>
  <si>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</si>
  <si>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</si>
  <si>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</si>
  <si>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</si>
  <si>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</si>
  <si>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</si>
  <si>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</si>
  <si>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</si>
  <si>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</si>
  <si>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</si>
  <si>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</si>
  <si>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</si>
  <si>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</si>
  <si>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</si>
  <si>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</si>
  <si>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</si>
  <si>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</si>
  <si>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</si>
  <si>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</si>
  <si>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</si>
  <si>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</si>
  <si>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</si>
  <si>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</si>
  <si>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</si>
  <si>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</si>
  <si>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</si>
  <si>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</si>
  <si>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</si>
  <si>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</si>
  <si>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</si>
  <si>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</si>
  <si>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</si>
  <si>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</si>
  <si>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</si>
  <si>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</si>
  <si>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</si>
  <si>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</si>
  <si>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</si>
  <si>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</si>
  <si>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</si>
  <si>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</si>
  <si>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</si>
  <si>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</si>
  <si>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</si>
  <si>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</si>
  <si>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</si>
  <si>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</si>
  <si>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</si>
  <si>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</si>
  <si>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</si>
  <si>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</si>
  <si>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</si>
  <si>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</si>
  <si>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</si>
  <si>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</si>
  <si>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</si>
  <si>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</si>
  <si>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</si>
  <si>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</si>
  <si>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</si>
  <si>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</si>
  <si>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</si>
  <si>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</si>
  <si>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</si>
  <si>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</si>
  <si>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</si>
  <si>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</si>
  <si>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</si>
  <si>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</si>
  <si>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</si>
  <si>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</si>
  <si>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</si>
  <si>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</si>
  <si>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</si>
  <si>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</si>
  <si>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</si>
  <si>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</si>
  <si>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</si>
  <si>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</si>
  <si>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</si>
  <si>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</si>
  <si>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</si>
  <si>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</si>
  <si>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</si>
  <si>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</si>
  <si>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</si>
  <si>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</si>
  <si>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</si>
  <si>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</si>
  <si>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</si>
  <si>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</si>
  <si>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</si>
  <si>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</si>
  <si>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</si>
  <si>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</si>
  <si>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</si>
  <si>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</si>
  <si>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</si>
  <si>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</si>
  <si>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</si>
  <si>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</si>
  <si>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</si>
  <si>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</si>
  <si>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</si>
  <si>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</si>
  <si>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</si>
  <si>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</si>
  <si>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</si>
  <si>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</si>
  <si>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</si>
  <si>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</si>
  <si>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</si>
  <si>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</si>
  <si>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</si>
  <si>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</si>
  <si>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</si>
  <si>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</si>
  <si>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</si>
  <si>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</si>
  <si>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</si>
  <si>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</si>
  <si>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</si>
  <si>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</si>
  <si>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</si>
  <si>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</si>
  <si>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</si>
  <si>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</si>
  <si>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</si>
  <si>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</si>
  <si>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</si>
  <si>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</si>
  <si>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</si>
  <si>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</si>
  <si>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</si>
  <si>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</si>
  <si>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</si>
  <si>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</si>
  <si>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</si>
  <si>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</si>
  <si>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</si>
  <si>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</si>
  <si>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</si>
  <si>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</si>
  <si>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</si>
  <si>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</si>
  <si>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</si>
  <si>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</si>
  <si>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</si>
  <si>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</si>
  <si>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</si>
  <si>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</si>
  <si>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</si>
  <si>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</si>
  <si>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</si>
  <si>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</si>
  <si>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</si>
  <si>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</si>
  <si>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</si>
  <si>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</si>
  <si>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</si>
  <si>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</si>
  <si>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</si>
  <si>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</si>
  <si>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</si>
  <si>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</si>
  <si>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</si>
  <si>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</si>
  <si>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</si>
  <si>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</si>
  <si>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</si>
  <si>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</si>
  <si>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</si>
  <si>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</si>
  <si>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</si>
  <si>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</si>
  <si>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</si>
  <si>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</si>
  <si>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</si>
  <si>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</si>
  <si>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</si>
  <si>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</si>
  <si>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</si>
  <si>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</si>
  <si>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</si>
  <si>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</si>
  <si>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</si>
  <si>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</si>
  <si>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</si>
  <si>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</si>
  <si>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</si>
  <si>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</si>
  <si>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</si>
  <si>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</si>
  <si>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</si>
  <si>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</si>
  <si>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</si>
  <si>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</si>
  <si>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</si>
  <si>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</si>
  <si>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</si>
  <si>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</si>
  <si>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</si>
  <si>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</si>
  <si>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</si>
  <si>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</si>
  <si>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</si>
  <si>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</si>
  <si>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</si>
  <si>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</si>
  <si>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</si>
  <si>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</si>
  <si>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</si>
  <si>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</si>
  <si>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</si>
  <si>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</si>
  <si>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</si>
  <si>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</si>
  <si>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</si>
  <si>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</si>
  <si>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</si>
  <si>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</si>
  <si>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</si>
  <si>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</si>
  <si>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</si>
  <si>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</si>
  <si>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</si>
  <si>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</si>
  <si>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</si>
  <si>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</si>
  <si>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</si>
  <si>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</si>
  <si>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</si>
  <si>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</si>
  <si>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</si>
  <si>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</si>
  <si>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</si>
  <si>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</si>
  <si>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</si>
  <si>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</si>
  <si>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</si>
  <si>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</si>
  <si>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</si>
  <si>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</si>
  <si>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</si>
  <si>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</si>
  <si>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</si>
  <si>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</si>
  <si>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</si>
  <si>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</si>
  <si>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</si>
  <si>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</si>
  <si>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</si>
  <si>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</si>
  <si>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</si>
  <si>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</si>
  <si>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</si>
  <si>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</si>
  <si>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</si>
  <si>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</si>
  <si>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</si>
  <si>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</si>
  <si>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</si>
  <si>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</si>
  <si>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</si>
  <si>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</si>
  <si>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</si>
  <si>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</si>
  <si>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</si>
  <si>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</si>
  <si>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</si>
  <si>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</si>
  <si>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</si>
  <si>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</si>
  <si>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</si>
  <si>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</si>
  <si>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</si>
  <si>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</si>
  <si>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</si>
  <si>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</si>
  <si>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</si>
  <si>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</si>
  <si>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</si>
  <si>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</si>
  <si>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</si>
  <si>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</si>
  <si>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</si>
  <si>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</si>
  <si>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</si>
  <si>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</si>
  <si>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</si>
  <si>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</si>
  <si>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</si>
  <si>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</si>
  <si>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</si>
  <si>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</si>
  <si>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</si>
  <si>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</si>
  <si>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</si>
  <si>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</si>
  <si>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</si>
  <si>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</si>
  <si>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</si>
  <si>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</si>
  <si>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</si>
  <si>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</si>
  <si>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</si>
  <si>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</si>
  <si>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</si>
  <si>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</si>
  <si>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</si>
  <si>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</si>
  <si>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</si>
  <si>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</si>
  <si>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</si>
  <si>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</si>
  <si>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</si>
  <si>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</si>
  <si>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</si>
  <si>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</si>
  <si>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</si>
  <si>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</si>
  <si>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</si>
  <si>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</si>
  <si>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</si>
  <si>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</si>
  <si>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</si>
  <si>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</si>
  <si>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</si>
  <si>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</si>
  <si>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</si>
  <si>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</si>
  <si>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</si>
  <si>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</si>
  <si>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</si>
  <si>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</si>
  <si>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</si>
  <si>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</si>
  <si>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</si>
  <si>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</si>
  <si>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</si>
  <si>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</si>
  <si>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</si>
  <si>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</si>
  <si>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</si>
  <si>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</si>
  <si>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</si>
  <si>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</si>
  <si>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</si>
  <si>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</si>
  <si>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</si>
  <si>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</si>
  <si>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</si>
  <si>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</si>
  <si>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</si>
  <si>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</si>
  <si>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</si>
  <si>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</si>
  <si>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</si>
  <si>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</si>
  <si>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</si>
  <si>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</si>
  <si>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</si>
  <si>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</si>
  <si>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</si>
  <si>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</si>
  <si>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</si>
  <si>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</si>
  <si>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</si>
  <si>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</si>
  <si>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</si>
  <si>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</si>
  <si>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</si>
  <si>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</si>
  <si>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</si>
  <si>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</si>
  <si>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</si>
  <si>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</si>
  <si>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</si>
  <si>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</si>
  <si>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</si>
  <si>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</si>
  <si>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</si>
  <si>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</si>
  <si>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</si>
  <si>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</si>
  <si>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</si>
  <si>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</si>
  <si>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</si>
  <si>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</si>
  <si>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</si>
  <si>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</si>
  <si>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</si>
  <si>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</si>
  <si>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</si>
  <si>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</si>
  <si>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</si>
  <si>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</si>
  <si>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</si>
  <si>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</si>
  <si>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</si>
  <si>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</si>
  <si>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</si>
  <si>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</si>
  <si>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</si>
  <si>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</si>
  <si>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</si>
  <si>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</si>
  <si>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</si>
  <si>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</si>
  <si>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</si>
  <si>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</si>
  <si>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</si>
  <si>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</si>
  <si>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</si>
  <si>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</si>
  <si>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</si>
  <si>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</si>
  <si>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</si>
  <si>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</si>
  <si>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</si>
  <si>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</si>
  <si>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</si>
  <si>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</si>
  <si>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</si>
  <si>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</si>
  <si>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</si>
  <si>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</si>
  <si>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</si>
  <si>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</si>
  <si>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</si>
  <si>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</si>
  <si>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</si>
  <si>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</si>
  <si>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</si>
  <si>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</si>
  <si>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</si>
  <si>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</si>
  <si>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</si>
  <si>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</si>
  <si>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</si>
  <si>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</si>
  <si>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</si>
  <si>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</si>
  <si>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</si>
  <si>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</si>
  <si>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</si>
  <si>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</si>
  <si>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</si>
  <si>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</si>
  <si>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</si>
  <si>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</si>
  <si>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</si>
  <si>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</si>
  <si>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</si>
  <si>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</si>
  <si>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</si>
  <si>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</si>
  <si>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</si>
  <si>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</si>
  <si>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</si>
  <si>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</si>
  <si>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</si>
  <si>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</si>
  <si>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</si>
  <si>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</si>
  <si>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</si>
  <si>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</si>
  <si>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</si>
  <si>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</si>
  <si>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</si>
  <si>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</si>
  <si>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</si>
  <si>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</si>
  <si>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</si>
  <si>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</si>
  <si>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</si>
  <si>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</si>
  <si>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</si>
  <si>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</si>
  <si>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</si>
  <si>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</si>
  <si>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</si>
  <si>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</si>
  <si>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</si>
  <si>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</si>
  <si>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</si>
  <si>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</si>
  <si>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</si>
  <si>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</si>
  <si>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</si>
  <si>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</si>
  <si>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</si>
  <si>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</si>
  <si>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</si>
  <si>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</si>
  <si>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</si>
  <si>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</si>
  <si>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</si>
  <si>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</si>
  <si>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</si>
  <si>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</si>
  <si>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</si>
  <si>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</si>
  <si>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</si>
  <si>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</si>
  <si>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</si>
  <si>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</si>
  <si>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</si>
  <si>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</si>
  <si>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</si>
  <si>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</si>
  <si>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</si>
  <si>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</si>
  <si>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</si>
  <si>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</si>
  <si>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</si>
  <si>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</si>
  <si>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</si>
  <si>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</si>
  <si>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</si>
  <si>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</si>
  <si>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</si>
  <si>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</si>
  <si>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</si>
  <si>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</si>
  <si>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</si>
  <si>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</si>
  <si>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</si>
  <si>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</si>
  <si>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</si>
  <si>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</si>
  <si>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</si>
  <si>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</si>
  <si>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</si>
  <si>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</si>
  <si>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</si>
  <si>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</si>
  <si>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</si>
  <si>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</si>
  <si>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</si>
  <si>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</si>
  <si>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</si>
  <si>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</si>
  <si>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</si>
  <si>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</si>
  <si>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</si>
  <si>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</si>
  <si>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</si>
  <si>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</si>
  <si>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</si>
  <si>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</si>
  <si>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</si>
  <si>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</si>
  <si>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</si>
  <si>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</si>
  <si>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</si>
  <si>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</si>
  <si>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</si>
  <si>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</si>
  <si>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</si>
  <si>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</si>
  <si>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</si>
  <si>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</si>
  <si>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</si>
  <si>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</si>
  <si>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</si>
  <si>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</si>
  <si>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</si>
  <si>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</si>
  <si>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</si>
  <si>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</si>
  <si>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</si>
  <si>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</si>
  <si>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</si>
  <si>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</si>
  <si>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</si>
  <si>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</si>
  <si>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</si>
  <si>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</si>
  <si>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</si>
  <si>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</si>
  <si>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</si>
  <si>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</si>
  <si>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</si>
  <si>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</si>
  <si>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</si>
  <si>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</si>
  <si>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</si>
  <si>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</si>
  <si>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</si>
  <si>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</si>
  <si>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</si>
  <si>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</si>
  <si>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</si>
  <si>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</si>
  <si>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</si>
  <si>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</si>
  <si>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</si>
  <si>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</si>
  <si>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</si>
  <si>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</si>
  <si>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</si>
  <si>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</si>
  <si>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</si>
  <si>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</si>
  <si>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</si>
  <si>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</si>
  <si>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</si>
  <si>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</si>
  <si>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</si>
  <si>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</si>
  <si>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</si>
  <si>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</si>
  <si>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</si>
  <si>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</si>
  <si>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</si>
  <si>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</si>
  <si>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</si>
  <si>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</si>
  <si>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</si>
  <si>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</si>
  <si>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</si>
  <si>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</si>
  <si>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</si>
  <si>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</si>
  <si>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</si>
  <si>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</si>
  <si>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</si>
  <si>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</si>
  <si>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</si>
  <si>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</si>
  <si>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</si>
  <si>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</si>
  <si>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</si>
  <si>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</si>
  <si>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</si>
  <si>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</si>
  <si>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</si>
  <si>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</si>
  <si>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</si>
  <si>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</si>
  <si>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</si>
  <si>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</si>
  <si>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</si>
  <si>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</si>
  <si>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</si>
  <si>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</si>
  <si>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</si>
  <si>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</si>
  <si>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</si>
  <si>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</si>
  <si>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</si>
  <si>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</si>
  <si>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</si>
  <si>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</si>
  <si>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</si>
  <si>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</si>
  <si>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</si>
  <si>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</si>
  <si>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</si>
  <si>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</si>
  <si>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</si>
  <si>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</si>
  <si>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</si>
  <si>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</si>
  <si>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</si>
  <si>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</si>
  <si>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</si>
  <si>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</si>
  <si>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</si>
  <si>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</si>
  <si>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</si>
  <si>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</si>
  <si>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</si>
  <si>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</si>
  <si>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</si>
  <si>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</si>
  <si>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</si>
  <si>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</si>
  <si>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</si>
  <si>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</si>
  <si>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</si>
  <si>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</si>
  <si>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</si>
  <si>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</si>
  <si>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</si>
  <si>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</si>
  <si>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</si>
  <si>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</si>
  <si>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</si>
  <si>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</si>
  <si>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</si>
  <si>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</si>
  <si>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</si>
  <si>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</si>
  <si>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</si>
  <si>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</si>
  <si>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</si>
  <si>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</si>
  <si>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</si>
  <si>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</si>
  <si>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</si>
  <si>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</si>
  <si>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</si>
  <si>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</si>
  <si>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</si>
  <si>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</si>
  <si>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</si>
  <si>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</si>
  <si>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</si>
  <si>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</si>
  <si>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</si>
  <si>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</si>
  <si>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</si>
  <si>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</si>
  <si>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</si>
  <si>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</si>
  <si>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</si>
  <si>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</si>
  <si>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</si>
  <si>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</si>
  <si>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</si>
  <si>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</si>
  <si>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</si>
  <si>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</si>
  <si>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</si>
  <si>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</si>
  <si>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</si>
  <si>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</si>
  <si>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</si>
  <si>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</si>
  <si>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</si>
  <si>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</si>
  <si>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</si>
  <si>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</si>
  <si>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</si>
  <si>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</si>
  <si>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</si>
  <si>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</si>
  <si>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</si>
  <si>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</si>
  <si>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</si>
  <si>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</si>
  <si>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</si>
  <si>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</si>
  <si>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</si>
  <si>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</si>
  <si>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</si>
  <si>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</si>
  <si>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</si>
  <si>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</si>
  <si>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</si>
  <si>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</si>
  <si>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</si>
  <si>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</si>
  <si>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</si>
  <si>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</si>
  <si>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</si>
  <si>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</si>
  <si>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</si>
  <si>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</si>
  <si>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</si>
  <si>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</si>
  <si>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</si>
  <si>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</si>
  <si>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</si>
  <si>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</si>
  <si>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</si>
  <si>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</si>
  <si>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</si>
  <si>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</si>
  <si>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</si>
  <si>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</si>
  <si>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</si>
  <si>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</si>
  <si>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</si>
  <si>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</si>
  <si>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</si>
  <si>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</si>
  <si>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</si>
  <si>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</si>
  <si>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</si>
  <si>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</si>
  <si>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</si>
  <si>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</si>
  <si>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</si>
  <si>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</si>
  <si>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</si>
  <si>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</si>
  <si>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</si>
  <si>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</si>
  <si>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</si>
  <si>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</si>
  <si>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</si>
  <si>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</si>
  <si>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</si>
  <si>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</si>
  <si>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</si>
  <si>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</si>
  <si>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</si>
  <si>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</si>
  <si>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</si>
  <si>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</si>
  <si>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</si>
  <si>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</si>
  <si>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</si>
  <si>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</si>
  <si>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</si>
  <si>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</si>
  <si>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</si>
  <si>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</si>
  <si>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</si>
  <si>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</si>
  <si>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</si>
  <si>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</si>
  <si>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</si>
  <si>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</si>
  <si>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</si>
  <si>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</si>
  <si>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</si>
  <si>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</si>
  <si>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</si>
  <si>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</si>
  <si>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</si>
  <si>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</si>
  <si>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</si>
  <si>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</si>
  <si>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</si>
  <si>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</si>
  <si>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</si>
  <si>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</si>
  <si>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</si>
  <si>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</si>
  <si>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</si>
  <si>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</si>
  <si>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</si>
  <si>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</si>
  <si>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</si>
  <si>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</si>
  <si>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</si>
  <si>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</si>
  <si>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</si>
  <si>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</si>
  <si>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</si>
  <si>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</si>
  <si>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</si>
  <si>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</si>
  <si>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</si>
  <si>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</si>
  <si>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</si>
  <si>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</si>
  <si>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</si>
  <si>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</si>
  <si>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</si>
  <si>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</si>
  <si>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</si>
  <si>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</si>
  <si>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</si>
  <si>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</si>
  <si>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</si>
  <si>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</si>
  <si>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</si>
  <si>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</si>
  <si>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</si>
  <si>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</si>
  <si>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</si>
  <si>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</si>
  <si>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</si>
  <si>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</si>
  <si>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</si>
  <si>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</si>
  <si>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</si>
  <si>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</si>
  <si>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</si>
  <si>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</si>
  <si>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</si>
  <si>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</si>
  <si>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</si>
  <si>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</si>
  <si>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</si>
  <si>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</si>
  <si>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</si>
  <si>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</si>
  <si>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</si>
  <si>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</si>
  <si>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</si>
  <si>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</si>
  <si>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</si>
  <si>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</si>
  <si>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</si>
  <si>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</si>
  <si>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</si>
  <si>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</si>
  <si>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</si>
  <si>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</si>
  <si>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</si>
  <si>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</si>
  <si>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</si>
  <si>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</si>
  <si>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</si>
  <si>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</si>
  <si>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</si>
  <si>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</si>
  <si>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</si>
  <si>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</si>
  <si>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</si>
  <si>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</si>
  <si>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</si>
  <si>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</si>
  <si>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</si>
  <si>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</si>
  <si>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</si>
  <si>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</si>
  <si>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</si>
  <si>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</si>
  <si>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</si>
  <si>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</si>
  <si>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</si>
  <si>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</si>
  <si>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</si>
  <si>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</si>
  <si>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</si>
  <si>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</si>
  <si>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</si>
  <si>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</si>
  <si>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</si>
  <si>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</si>
  <si>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</si>
  <si>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</si>
  <si>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</si>
  <si>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</si>
  <si>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</si>
  <si>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</si>
  <si>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</si>
  <si>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</si>
  <si>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</si>
  <si>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</si>
  <si>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</si>
  <si>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</si>
  <si>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</si>
  <si>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</si>
  <si>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</si>
  <si>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</si>
  <si>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</si>
  <si>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</si>
  <si>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</si>
  <si>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</si>
  <si>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</si>
  <si>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</si>
  <si>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</si>
  <si>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</si>
  <si>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</si>
  <si>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</si>
  <si>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</si>
  <si>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</si>
  <si>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</si>
  <si>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</si>
  <si>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</si>
  <si>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</si>
  <si>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</si>
  <si>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</si>
  <si>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</si>
  <si>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</si>
  <si>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</si>
  <si>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</si>
  <si>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</si>
  <si>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</si>
  <si>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</si>
  <si>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</si>
  <si>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</si>
  <si>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</si>
  <si>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</si>
  <si>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</si>
  <si>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</si>
  <si>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</si>
  <si>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</si>
  <si>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</si>
  <si>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</si>
  <si>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</si>
  <si>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</si>
  <si>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</si>
  <si>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</si>
  <si>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</si>
  <si>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</si>
  <si>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</si>
  <si>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</si>
  <si>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</si>
  <si>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</si>
  <si>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</si>
  <si>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</si>
  <si>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</si>
  <si>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</si>
  <si>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</si>
  <si>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</si>
  <si>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</si>
  <si>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</si>
  <si>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</si>
  <si>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</si>
  <si>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</si>
  <si>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</si>
  <si>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</si>
  <si>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</si>
  <si>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</si>
  <si>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</si>
  <si>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</si>
  <si>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</si>
  <si>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</si>
  <si>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</si>
  <si>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</si>
  <si>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</si>
  <si>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</si>
  <si>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</si>
  <si>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</si>
  <si>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</si>
  <si>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</si>
  <si>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</si>
  <si>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</si>
  <si>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</si>
  <si>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</si>
  <si>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</si>
  <si>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</si>
  <si>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</si>
  <si>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</si>
  <si>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</si>
  <si>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</si>
  <si>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</si>
  <si>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</si>
  <si>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</si>
  <si>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</si>
  <si>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</si>
  <si>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</si>
  <si>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</si>
  <si>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</si>
  <si>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</si>
  <si>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</si>
  <si>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</si>
  <si>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</si>
  <si>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</si>
  <si>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</si>
  <si>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</si>
  <si>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</si>
  <si>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</si>
  <si>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</si>
  <si>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</si>
  <si>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</si>
  <si>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</si>
  <si>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</si>
  <si>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</si>
  <si>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</si>
  <si>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</si>
  <si>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</si>
  <si>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</si>
  <si>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</si>
  <si>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</si>
  <si>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</si>
  <si>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</si>
  <si>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</si>
  <si>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</si>
  <si>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</si>
  <si>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</si>
  <si>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</si>
  <si>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</si>
  <si>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</si>
  <si>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</si>
  <si>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</si>
  <si>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</si>
  <si>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</si>
  <si>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</si>
  <si>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</si>
  <si>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</si>
  <si>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</si>
  <si>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</si>
  <si>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</si>
  <si>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</si>
  <si>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</si>
  <si>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</si>
  <si>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</si>
  <si>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</si>
  <si>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</si>
  <si>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</si>
  <si>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</si>
  <si>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</si>
  <si>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</si>
  <si>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</si>
  <si>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</si>
  <si>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</si>
  <si>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</si>
  <si>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</si>
  <si>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</si>
  <si>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</si>
  <si>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</si>
  <si>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</si>
  <si>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</si>
  <si>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</si>
  <si>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</si>
  <si>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</si>
  <si>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</si>
  <si>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</si>
  <si>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</si>
  <si>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</si>
  <si>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</si>
  <si>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</si>
  <si>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</si>
  <si>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</si>
  <si>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</si>
  <si>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</si>
  <si>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</si>
  <si>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</si>
  <si>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</si>
  <si>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</si>
  <si>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</si>
  <si>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</si>
  <si>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</si>
  <si>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</si>
  <si>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</si>
  <si>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</si>
  <si>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</si>
  <si>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</si>
  <si>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</si>
  <si>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</si>
  <si>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</si>
  <si>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</si>
  <si>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</si>
  <si>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</si>
  <si>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</si>
  <si>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</si>
  <si>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</si>
  <si>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</si>
  <si>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</si>
  <si>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</si>
  <si>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</si>
  <si>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</si>
  <si>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</si>
  <si>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</si>
  <si>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</si>
  <si>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</si>
  <si>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</si>
  <si>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</si>
  <si>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</si>
  <si>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</si>
  <si>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</si>
  <si>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</si>
  <si>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</si>
  <si>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</si>
  <si>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</si>
  <si>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</si>
  <si>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</si>
  <si>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</si>
  <si>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</si>
  <si>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</si>
  <si>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</si>
  <si>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</si>
  <si>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</si>
  <si>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</si>
  <si>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</si>
  <si>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</si>
  <si>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</si>
  <si>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</si>
  <si>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</si>
  <si>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</si>
  <si>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</si>
  <si>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</si>
  <si>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</si>
  <si>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</si>
  <si>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</si>
  <si>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</si>
  <si>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</si>
  <si>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</si>
  <si>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</si>
  <si>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</si>
  <si>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</si>
  <si>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</si>
  <si>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</si>
  <si>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</si>
  <si>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</si>
  <si>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</si>
  <si>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</si>
  <si>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</si>
  <si>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</si>
  <si>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</si>
  <si>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</si>
  <si>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</si>
  <si>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</si>
  <si>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</si>
  <si>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</si>
  <si>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</si>
  <si>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</si>
  <si>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</si>
  <si>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</si>
  <si>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</si>
  <si>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</si>
  <si>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</si>
  <si>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</si>
  <si>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</si>
  <si>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</si>
  <si>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</si>
  <si>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</si>
  <si>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</si>
  <si>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</si>
  <si>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</si>
  <si>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</si>
  <si>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</si>
  <si>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</si>
  <si>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</si>
  <si>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</si>
  <si>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</si>
  <si>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</si>
  <si>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</si>
  <si>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</si>
  <si>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</si>
  <si>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</si>
  <si>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</si>
  <si>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</si>
  <si>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</si>
  <si>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</si>
  <si>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</si>
  <si>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</si>
  <si>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</si>
  <si>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</si>
  <si>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</si>
  <si>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</si>
  <si>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</si>
  <si>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</si>
  <si>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</si>
  <si>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</si>
  <si>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</si>
  <si>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</si>
  <si>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</si>
  <si>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</si>
  <si>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</si>
  <si>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</si>
  <si>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</si>
  <si>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</si>
  <si>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</si>
  <si>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</si>
  <si>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</si>
  <si>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</si>
  <si>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</si>
  <si>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</si>
  <si>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</si>
  <si>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</si>
  <si>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</si>
  <si>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</si>
  <si>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</si>
  <si>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</si>
  <si>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</si>
  <si>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</si>
  <si>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</si>
  <si>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</si>
  <si>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</si>
  <si>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</si>
  <si>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</si>
  <si>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</si>
  <si>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</si>
  <si>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</si>
  <si>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</si>
  <si>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</si>
  <si>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</si>
  <si>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</si>
  <si>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</si>
  <si>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</si>
  <si>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</si>
  <si>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</si>
  <si>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</si>
  <si>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</si>
  <si>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</si>
  <si>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</si>
  <si>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</si>
  <si>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</si>
  <si>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</si>
  <si>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</si>
  <si>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</si>
  <si>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</si>
  <si>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</si>
  <si>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</si>
  <si>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</si>
  <si>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</si>
  <si>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</si>
  <si>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</si>
  <si>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</si>
  <si>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</si>
  <si>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</si>
  <si>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</si>
  <si>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</si>
  <si>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</si>
  <si>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</si>
  <si>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</si>
  <si>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</si>
  <si>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</si>
  <si>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</si>
  <si>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</si>
  <si>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</si>
  <si>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</si>
  <si>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</si>
  <si>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</si>
  <si>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</si>
  <si>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</si>
  <si>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</si>
  <si>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</si>
  <si>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</si>
  <si>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</si>
  <si>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</si>
  <si>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</si>
  <si>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</si>
  <si>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</si>
  <si>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</si>
  <si>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</si>
  <si>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</si>
  <si>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</si>
  <si>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</si>
  <si>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</si>
  <si>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</si>
  <si>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</si>
  <si>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</si>
  <si>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</si>
  <si>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</si>
  <si>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</si>
  <si>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</si>
  <si>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</si>
  <si>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</si>
  <si>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</si>
  <si>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</si>
  <si>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</si>
  <si>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</si>
  <si>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</si>
  <si>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</si>
  <si>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</si>
  <si>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</si>
  <si>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</si>
  <si>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</si>
  <si>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</si>
  <si>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</si>
  <si>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</si>
  <si>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</si>
  <si>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</si>
  <si>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</si>
  <si>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</si>
  <si>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</si>
  <si>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</si>
  <si>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</si>
  <si>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</si>
  <si>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</si>
  <si>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</si>
  <si>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</si>
  <si>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</si>
  <si>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</si>
  <si>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</si>
  <si>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</si>
  <si>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</si>
  <si>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</si>
  <si>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</si>
  <si>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</si>
  <si>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</si>
  <si>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</si>
  <si>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</si>
  <si>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</si>
  <si>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</si>
  <si>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</si>
  <si>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</si>
  <si>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</si>
  <si>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</si>
  <si>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</si>
  <si>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</si>
  <si>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</si>
  <si>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</si>
  <si>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</si>
  <si>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</si>
  <si>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</si>
  <si>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</si>
  <si>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</si>
  <si>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</si>
  <si>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</si>
  <si>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</si>
  <si>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</si>
  <si>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</si>
  <si>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</si>
  <si>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</si>
  <si>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</si>
  <si>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</si>
  <si>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</si>
  <si>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</si>
  <si>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</si>
  <si>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</si>
  <si>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</si>
  <si>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</si>
  <si>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</si>
  <si>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</si>
  <si>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</si>
  <si>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</si>
  <si>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</si>
  <si>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</si>
  <si>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</si>
  <si>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</si>
  <si>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</si>
  <si>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</si>
  <si>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</si>
  <si>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</si>
  <si>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</si>
  <si>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</si>
  <si>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</si>
  <si>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</si>
  <si>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</si>
  <si>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</si>
  <si>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</si>
  <si>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</si>
  <si>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</si>
  <si>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</si>
  <si>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</si>
  <si>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</si>
  <si>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</si>
  <si>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</si>
  <si>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</si>
  <si>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</si>
  <si>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</si>
  <si>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</si>
  <si>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</si>
  <si>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</si>
  <si>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</si>
  <si>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</si>
  <si>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</si>
  <si>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</si>
  <si>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</si>
  <si>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</si>
  <si>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</si>
  <si>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</si>
  <si>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</si>
  <si>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</si>
  <si>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</si>
  <si>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</si>
  <si>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</si>
  <si>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</si>
  <si>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</si>
  <si>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</si>
  <si>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</si>
  <si>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</si>
  <si>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</si>
  <si>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</si>
  <si>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</si>
  <si>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</si>
  <si>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</si>
  <si>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</si>
  <si>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</si>
  <si>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</si>
  <si>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</si>
  <si>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</si>
  <si>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</si>
  <si>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</si>
  <si>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</si>
  <si>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</si>
  <si>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</si>
  <si>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</si>
  <si>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</si>
  <si>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</si>
  <si>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</si>
  <si>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</si>
  <si>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</si>
  <si>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</si>
  <si>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</si>
  <si>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</si>
  <si>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</si>
  <si>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</si>
  <si>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</si>
  <si>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</si>
  <si>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</si>
  <si>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</si>
  <si>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</si>
  <si>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</si>
  <si>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</si>
  <si>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</si>
  <si>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</si>
  <si>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</si>
  <si>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</si>
  <si>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</si>
  <si>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</si>
  <si>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</si>
  <si>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</si>
  <si>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</si>
  <si>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</si>
  <si>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</si>
  <si>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</si>
  <si>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</si>
  <si>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</si>
  <si>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</si>
  <si>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</si>
  <si>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</si>
  <si>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</si>
  <si>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</si>
  <si>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</si>
  <si>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</si>
  <si>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</si>
  <si>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</si>
  <si>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</si>
  <si>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</si>
  <si>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</si>
  <si>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</si>
  <si>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</si>
  <si>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</si>
  <si>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</si>
  <si>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</si>
  <si>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</si>
  <si>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</si>
  <si>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</si>
  <si>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</si>
  <si>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</si>
  <si>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</si>
  <si>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</si>
  <si>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</si>
  <si>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</si>
  <si>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</si>
  <si>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</si>
  <si>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</si>
  <si>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</si>
  <si>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</si>
  <si>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</si>
  <si>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</si>
  <si>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</si>
  <si>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</si>
  <si>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</si>
  <si>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</si>
  <si>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</si>
  <si>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</si>
  <si>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</si>
  <si>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</si>
  <si>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</si>
  <si>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</si>
  <si>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</si>
  <si>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</si>
  <si>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</si>
  <si>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</si>
  <si>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</si>
  <si>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</si>
  <si>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</si>
  <si>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</si>
  <si>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</si>
  <si>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</si>
  <si>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</si>
  <si>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</si>
  <si>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</si>
  <si>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</si>
  <si>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</si>
  <si>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</si>
  <si>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</si>
  <si>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</si>
  <si>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</si>
  <si>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</si>
  <si>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</si>
  <si>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</si>
  <si>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</si>
  <si>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</si>
  <si>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</si>
  <si>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</si>
  <si>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</si>
  <si>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</si>
  <si>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</si>
  <si>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</si>
  <si>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</si>
  <si>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</si>
  <si>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</si>
  <si>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</si>
  <si>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</si>
  <si>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</si>
  <si>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</si>
  <si>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</si>
  <si>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</si>
  <si>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</si>
  <si>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</si>
  <si>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</si>
  <si>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</si>
  <si>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</si>
  <si>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</si>
  <si>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</si>
  <si>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</si>
  <si>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</si>
  <si>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</si>
  <si>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</si>
  <si>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</si>
  <si>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</si>
  <si>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</si>
  <si>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</si>
  <si>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</si>
  <si>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</si>
  <si>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</si>
  <si>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</si>
  <si>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</si>
  <si>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</si>
  <si>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</si>
  <si>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</si>
  <si>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</si>
  <si>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</si>
  <si>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</si>
  <si>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</si>
  <si>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</si>
  <si>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</si>
  <si>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</si>
  <si>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</si>
  <si>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</si>
  <si>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</si>
  <si>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</si>
  <si>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</si>
  <si>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</si>
  <si>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</si>
  <si>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</si>
  <si>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</si>
  <si>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</si>
  <si>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</si>
  <si>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</si>
  <si>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</si>
  <si>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</si>
  <si>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</si>
  <si>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</si>
  <si>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</si>
  <si>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</si>
  <si>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</si>
  <si>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</si>
  <si>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</si>
  <si>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</si>
  <si>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</si>
  <si>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</si>
  <si>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</si>
  <si>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</si>
  <si>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</si>
  <si>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</si>
  <si>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</si>
  <si>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</si>
  <si>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</si>
  <si>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</si>
  <si>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</si>
  <si>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</si>
  <si>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</si>
  <si>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</si>
  <si>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</si>
  <si>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</si>
  <si>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</si>
  <si>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</si>
  <si>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</si>
  <si>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</si>
  <si>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</si>
  <si>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</si>
  <si>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</si>
  <si>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</si>
  <si>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</si>
  <si>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</si>
  <si>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</si>
  <si>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</si>
  <si>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</si>
  <si>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</si>
  <si>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</si>
  <si>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</si>
  <si>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</si>
  <si>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</si>
  <si>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</si>
  <si>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</si>
  <si>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</si>
  <si>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</si>
  <si>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</si>
  <si>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</si>
  <si>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</si>
  <si>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</si>
  <si>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</si>
  <si>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</si>
  <si>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</si>
  <si>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</si>
  <si>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</si>
  <si>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</si>
  <si>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</si>
  <si>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</si>
  <si>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</si>
  <si>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</si>
  <si>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</si>
  <si>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</si>
  <si>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</si>
  <si>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</si>
  <si>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</si>
  <si>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</si>
  <si>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</si>
  <si>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</si>
  <si>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</si>
  <si>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</si>
  <si>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</si>
  <si>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</si>
  <si>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</si>
  <si>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</si>
  <si>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</si>
  <si>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</si>
  <si>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</si>
  <si>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</si>
  <si>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</si>
  <si>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</si>
  <si>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</si>
  <si>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</si>
  <si>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</si>
  <si>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</si>
  <si>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</si>
  <si>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</si>
  <si>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</si>
  <si>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</si>
  <si>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</si>
  <si>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</si>
  <si>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</si>
  <si>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</si>
  <si>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</si>
  <si>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</si>
  <si>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</si>
  <si>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</si>
  <si>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</si>
  <si>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</si>
  <si>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</si>
  <si>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</si>
  <si>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</si>
  <si>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</si>
  <si>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</si>
  <si>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</si>
  <si>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</si>
  <si>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</si>
  <si>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</si>
  <si>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</si>
  <si>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</si>
  <si>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</si>
  <si>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</si>
  <si>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</si>
  <si>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</si>
  <si>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</si>
  <si>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</si>
  <si>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</si>
  <si>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</si>
  <si>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</si>
  <si>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</si>
  <si>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</si>
  <si>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</si>
  <si>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</si>
  <si>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</si>
  <si>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</si>
  <si>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</si>
  <si>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</si>
  <si>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</si>
  <si>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</si>
  <si>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</si>
  <si>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</si>
  <si>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</si>
  <si>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</si>
  <si>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</si>
  <si>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</si>
  <si>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</si>
  <si>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</si>
  <si>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</si>
  <si>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</si>
  <si>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</si>
  <si>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</si>
  <si>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</si>
  <si>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</si>
  <si>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</si>
  <si>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</si>
  <si>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</si>
  <si>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</si>
  <si>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</si>
  <si>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</si>
  <si>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</si>
  <si>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</si>
  <si>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</si>
  <si>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</si>
  <si>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</si>
  <si>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</si>
  <si>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</si>
  <si>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</si>
  <si>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</si>
  <si>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</si>
  <si>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</si>
  <si>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</si>
  <si>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</si>
  <si>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</si>
  <si>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</si>
  <si>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</si>
  <si>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</si>
  <si>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</si>
  <si>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</si>
  <si>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</si>
  <si>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</si>
  <si>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</si>
  <si>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</si>
  <si>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</si>
  <si>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</si>
  <si>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</si>
  <si>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</si>
  <si>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</si>
  <si>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</si>
  <si>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</si>
  <si>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</si>
  <si>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</si>
  <si>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</si>
  <si>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</si>
  <si>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</si>
  <si>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</si>
  <si>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</si>
  <si>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</si>
  <si>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</si>
  <si>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</si>
  <si>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</si>
  <si>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</si>
  <si>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</si>
  <si>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</si>
  <si>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</si>
  <si>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</si>
  <si>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</si>
  <si>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</si>
  <si>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</si>
  <si>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</si>
  <si>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</si>
  <si>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</si>
  <si>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</si>
  <si>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</si>
  <si>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</si>
  <si>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</si>
  <si>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</si>
  <si>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</si>
  <si>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</si>
  <si>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</si>
  <si>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</si>
  <si>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</si>
  <si>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</si>
  <si>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</si>
  <si>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</si>
  <si>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</si>
  <si>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</si>
  <si>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</si>
  <si>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</si>
  <si>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</si>
  <si>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</si>
  <si>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</si>
  <si>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</si>
  <si>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</si>
  <si>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</si>
  <si>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</si>
  <si>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</si>
  <si>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</si>
  <si>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</si>
  <si>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</si>
  <si>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</si>
  <si>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</si>
  <si>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</si>
  <si>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</si>
  <si>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</si>
  <si>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</si>
  <si>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</si>
  <si>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</si>
  <si>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</si>
  <si>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</si>
  <si>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</si>
  <si>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</si>
  <si>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</si>
  <si>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</si>
  <si>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</si>
  <si>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</si>
  <si>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</si>
  <si>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</si>
  <si>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</si>
  <si>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</si>
  <si>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</si>
  <si>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</si>
  <si>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</si>
  <si>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</si>
  <si>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</si>
  <si>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</si>
  <si>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</si>
  <si>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</si>
  <si>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</si>
  <si>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</si>
  <si>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</si>
  <si>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</si>
  <si>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</si>
  <si>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</si>
  <si>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</si>
  <si>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</si>
  <si>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</si>
  <si>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</si>
  <si>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</si>
  <si>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</si>
  <si>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</si>
  <si>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</si>
  <si>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</si>
  <si>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</si>
  <si>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</si>
  <si>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</si>
  <si>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</si>
  <si>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</si>
  <si>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</si>
  <si>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</si>
  <si>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</si>
  <si>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</si>
  <si>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</si>
  <si>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</si>
  <si>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</si>
  <si>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</si>
  <si>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</si>
  <si>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</si>
  <si>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</si>
  <si>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</si>
  <si>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</si>
  <si>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</si>
  <si>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</si>
  <si>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</si>
  <si>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</si>
  <si>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</si>
  <si>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</si>
  <si>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</si>
  <si>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</si>
  <si>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</si>
  <si>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</si>
  <si>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</si>
  <si>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</si>
  <si>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</si>
  <si>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</si>
  <si>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</si>
  <si>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</si>
  <si>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</si>
  <si>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</si>
  <si>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</si>
  <si>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</si>
  <si>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</si>
  <si>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</si>
  <si>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</si>
  <si>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</si>
  <si>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</si>
  <si>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</si>
  <si>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</si>
  <si>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</si>
  <si>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</si>
  <si>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</si>
  <si>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</si>
  <si>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</si>
  <si>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</si>
  <si>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</si>
  <si>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</si>
  <si>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</si>
  <si>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</si>
  <si>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</si>
  <si>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</si>
  <si>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</si>
  <si>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</si>
  <si>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</si>
  <si>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</si>
  <si>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</si>
  <si>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</si>
  <si>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</si>
  <si>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</si>
  <si>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</si>
  <si>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</si>
  <si>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</si>
  <si>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</si>
  <si>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</si>
  <si>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</si>
  <si>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</si>
  <si>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</si>
  <si>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</si>
  <si>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</si>
  <si>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</si>
  <si>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</si>
  <si>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</si>
  <si>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</si>
  <si>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</si>
  <si>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</si>
  <si>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</si>
  <si>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</si>
  <si>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</si>
  <si>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</si>
  <si>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</si>
  <si>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</si>
  <si>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</si>
  <si>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</si>
  <si>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</si>
  <si>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</si>
  <si>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</si>
  <si>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</si>
  <si>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</si>
  <si>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</si>
  <si>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</si>
  <si>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</si>
  <si>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</si>
  <si>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</si>
  <si>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</si>
  <si>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</si>
  <si>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</si>
  <si>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</si>
  <si>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</si>
  <si>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</si>
  <si>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</si>
  <si>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</si>
  <si>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</si>
  <si>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</si>
  <si>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</si>
  <si>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</si>
  <si>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</si>
  <si>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</si>
  <si>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</si>
  <si>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</si>
  <si>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</si>
  <si>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</si>
  <si>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</si>
  <si>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</si>
  <si>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</si>
  <si>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</si>
  <si>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</si>
  <si>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</si>
  <si>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</si>
  <si>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</si>
  <si>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</si>
  <si>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</si>
  <si>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</si>
  <si>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</si>
  <si>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</si>
  <si>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</si>
  <si>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</si>
  <si>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</si>
  <si>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</si>
  <si>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</si>
  <si>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</si>
  <si>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</si>
  <si>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</si>
  <si>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</si>
  <si>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</si>
  <si>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</si>
  <si>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</si>
  <si>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</si>
  <si>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</si>
  <si>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</si>
  <si>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</si>
  <si>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</si>
  <si>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</si>
  <si>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</si>
  <si>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</si>
  <si>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</si>
  <si>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</si>
  <si>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</si>
  <si>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</si>
  <si>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</si>
  <si>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</si>
  <si>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</si>
  <si>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</si>
  <si>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</si>
  <si>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</si>
  <si>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</si>
  <si>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</si>
  <si>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</si>
  <si>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</si>
  <si>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</si>
  <si>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</si>
  <si>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</si>
  <si>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</si>
  <si>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</si>
  <si>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</si>
  <si>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</si>
  <si>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</si>
  <si>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</si>
  <si>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</si>
  <si>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</si>
  <si>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</si>
  <si>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</si>
  <si>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</si>
  <si>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</si>
  <si>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</si>
  <si>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</si>
  <si>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</si>
  <si>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</si>
  <si>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</si>
  <si>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</si>
  <si>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</si>
  <si>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</si>
  <si>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</si>
  <si>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</si>
  <si>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</si>
  <si>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</si>
  <si>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</si>
  <si>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</si>
  <si>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</si>
  <si>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</si>
  <si>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</si>
  <si>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</si>
  <si>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</si>
  <si>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</si>
  <si>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</si>
  <si>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</si>
  <si>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</si>
  <si>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</si>
  <si>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</si>
  <si>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</si>
  <si>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</si>
  <si>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</si>
  <si>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</si>
  <si>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</si>
  <si>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</si>
  <si>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</si>
  <si>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</si>
  <si>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</si>
  <si>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</si>
  <si>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</si>
  <si>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</si>
  <si>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</si>
  <si>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</si>
  <si>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</si>
  <si>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</si>
  <si>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</si>
  <si>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</si>
  <si>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</si>
  <si>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</si>
  <si>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</si>
  <si>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</si>
  <si>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</si>
  <si>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</si>
  <si>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</si>
  <si>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</si>
  <si>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</si>
  <si>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</si>
  <si>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</si>
  <si>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</si>
  <si>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</si>
  <si>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</si>
  <si>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</si>
  <si>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</si>
  <si>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</si>
  <si>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</si>
  <si>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</si>
  <si>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</si>
  <si>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</si>
  <si>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</si>
  <si>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</si>
  <si>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</si>
  <si>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</si>
  <si>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</si>
  <si>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</si>
  <si>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</si>
  <si>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</si>
  <si>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</si>
  <si>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</si>
  <si>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</si>
  <si>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</si>
  <si>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</si>
  <si>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</si>
  <si>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</si>
  <si>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</si>
  <si>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</si>
  <si>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</si>
  <si>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</si>
  <si>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</si>
  <si>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</si>
  <si>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</si>
  <si>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</si>
  <si>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</si>
  <si>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</si>
  <si>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</si>
  <si>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</si>
  <si>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</si>
  <si>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</si>
  <si>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</si>
  <si>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</si>
  <si>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</si>
  <si>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</si>
  <si>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</si>
  <si>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</si>
  <si>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</si>
  <si>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</si>
  <si>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</si>
  <si>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</si>
  <si>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</si>
  <si>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</si>
  <si>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</si>
  <si>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</si>
  <si>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</si>
  <si>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</si>
  <si>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</si>
  <si>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</si>
  <si>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</si>
  <si>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</si>
  <si>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</si>
  <si>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</si>
  <si>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</si>
  <si>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</si>
  <si>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</si>
  <si>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</si>
  <si>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</si>
  <si>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</si>
  <si>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</si>
  <si>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</si>
  <si>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</si>
  <si>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</si>
  <si>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</si>
  <si>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</si>
  <si>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</si>
  <si>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</si>
  <si>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</si>
  <si>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</si>
  <si>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</si>
  <si>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</si>
  <si>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</si>
  <si>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</si>
  <si>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</si>
  <si>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</si>
  <si>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</si>
  <si>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</si>
  <si>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</si>
  <si>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</si>
  <si>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</si>
  <si>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</si>
  <si>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</si>
  <si>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</si>
  <si>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</si>
  <si>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</si>
  <si>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</si>
  <si>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</si>
  <si>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</si>
  <si>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</si>
  <si>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</si>
  <si>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</si>
  <si>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</si>
  <si>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</si>
  <si>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</si>
  <si>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</si>
  <si>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</si>
  <si>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</si>
  <si>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</si>
  <si>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</si>
  <si>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</si>
  <si>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</si>
  <si>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</si>
  <si>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</si>
  <si>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</si>
  <si>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</si>
  <si>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</si>
  <si>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</si>
  <si>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</si>
  <si>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</si>
  <si>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</si>
  <si>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</si>
  <si>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</si>
  <si>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</si>
  <si>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</si>
  <si>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</si>
  <si>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</si>
  <si>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</si>
  <si>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</si>
  <si>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</si>
  <si>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</si>
  <si>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</si>
  <si>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</si>
  <si>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</si>
  <si>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</si>
  <si>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</si>
  <si>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</si>
  <si>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</si>
  <si>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</si>
  <si>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</si>
  <si>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</si>
  <si>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</si>
  <si>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</si>
  <si>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</si>
  <si>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</si>
  <si>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</si>
  <si>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</si>
  <si>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</si>
  <si>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</si>
  <si>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</si>
  <si>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</si>
  <si>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</si>
  <si>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</si>
  <si>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</si>
  <si>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</si>
  <si>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</si>
  <si>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</si>
  <si>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</si>
  <si>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</si>
  <si>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</si>
  <si>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</si>
  <si>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</si>
  <si>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</si>
  <si>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</si>
  <si>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</si>
  <si>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</si>
  <si>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</si>
  <si>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</si>
  <si>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</si>
  <si>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</si>
  <si>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</si>
  <si>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</si>
  <si>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</si>
  <si>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</si>
  <si>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</si>
  <si>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</si>
  <si>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</si>
  <si>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</si>
  <si>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</si>
  <si>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</si>
  <si>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</si>
  <si>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</si>
  <si>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</si>
  <si>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</si>
  <si>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</si>
  <si>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</si>
  <si>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</si>
  <si>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</si>
  <si>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</si>
  <si>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</si>
  <si>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</si>
  <si>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</si>
  <si>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</si>
  <si>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</si>
  <si>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</si>
  <si>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</si>
  <si>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</si>
  <si>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</si>
  <si>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</si>
  <si>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</si>
  <si>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</si>
  <si>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</si>
  <si>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</si>
  <si>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</si>
  <si>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</si>
  <si>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</si>
  <si>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</si>
  <si>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</si>
  <si>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</si>
  <si>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</si>
  <si>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</si>
  <si>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</si>
  <si>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</si>
  <si>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</si>
  <si>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</si>
  <si>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</si>
  <si>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</si>
  <si>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</si>
  <si>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</si>
  <si>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</si>
  <si>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</si>
  <si>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</si>
  <si>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</si>
  <si>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</si>
  <si>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</si>
  <si>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</si>
  <si>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</si>
  <si>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</si>
  <si>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</si>
  <si>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</si>
  <si>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</si>
  <si>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</si>
  <si>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</si>
  <si>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</si>
  <si>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</si>
  <si>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</si>
  <si>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</si>
  <si>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</si>
  <si>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</si>
  <si>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</si>
  <si>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</si>
  <si>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</si>
  <si>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</si>
  <si>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</si>
  <si>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</si>
  <si>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</si>
  <si>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</si>
  <si>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</si>
  <si>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</si>
  <si>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</si>
  <si>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</si>
  <si>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</si>
  <si>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</si>
  <si>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</si>
  <si>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</si>
  <si>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</si>
  <si>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</si>
  <si>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</si>
  <si>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</si>
  <si>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</si>
  <si>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</si>
  <si>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</si>
  <si>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</si>
  <si>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</si>
  <si>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</si>
  <si>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</si>
  <si>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</si>
  <si>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</si>
  <si>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</si>
  <si>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</si>
  <si>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</si>
  <si>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</si>
  <si>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</si>
  <si>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</si>
  <si>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</si>
  <si>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</si>
  <si>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</si>
  <si>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</si>
  <si>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</si>
  <si>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</si>
  <si>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</si>
  <si>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</si>
  <si>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</si>
  <si>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</si>
  <si>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</si>
  <si>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</si>
  <si>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</si>
  <si>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</si>
  <si>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</si>
  <si>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</si>
  <si>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</si>
  <si>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</si>
  <si>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</si>
  <si>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</si>
  <si>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</si>
  <si>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</si>
  <si>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</si>
  <si>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</si>
  <si>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</si>
  <si>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</si>
  <si>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</si>
  <si>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</si>
  <si>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</si>
  <si>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</si>
  <si>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</si>
  <si>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</si>
  <si>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</si>
  <si>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</si>
  <si>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</si>
  <si>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</si>
  <si>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</si>
  <si>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</si>
  <si>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</si>
  <si>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</si>
  <si>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</si>
  <si>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</si>
  <si>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</si>
  <si>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</si>
  <si>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</si>
  <si>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</si>
  <si>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</si>
  <si>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</si>
  <si>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</si>
  <si>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</si>
  <si>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</si>
  <si>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</si>
  <si>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</si>
  <si>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</si>
  <si>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</si>
  <si>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</si>
  <si>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</si>
  <si>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</si>
  <si>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</si>
  <si>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</si>
  <si>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</si>
  <si>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</si>
  <si>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</si>
  <si>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</si>
  <si>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</si>
  <si>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</si>
  <si>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</si>
  <si>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</si>
  <si>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</si>
  <si>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</si>
  <si>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</si>
  <si>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</si>
  <si>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</si>
  <si>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</si>
  <si>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</si>
  <si>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</si>
  <si>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</si>
  <si>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</si>
  <si>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</si>
  <si>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</si>
  <si>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</si>
  <si>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</si>
  <si>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</si>
  <si>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</si>
  <si>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</si>
  <si>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</si>
  <si>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</si>
  <si>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</si>
  <si>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</si>
  <si>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</si>
  <si>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</si>
  <si>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</si>
  <si>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</si>
  <si>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</si>
  <si>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</si>
  <si>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</si>
  <si>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</si>
  <si>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</si>
  <si>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</si>
  <si>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</si>
  <si>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</si>
  <si>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</si>
  <si>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</si>
  <si>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</si>
  <si>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</si>
  <si>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</si>
  <si>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</si>
  <si>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</si>
  <si>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</si>
  <si>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</si>
  <si>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</si>
  <si>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</si>
  <si>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</si>
  <si>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</si>
  <si>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</si>
  <si>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</si>
  <si>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</si>
  <si>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</si>
  <si>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</si>
  <si>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</si>
  <si>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</si>
  <si>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</si>
  <si>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</si>
  <si>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</si>
  <si>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</si>
  <si>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</si>
  <si>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</si>
  <si>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</si>
  <si>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</si>
  <si>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</si>
  <si>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</si>
  <si>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</si>
  <si>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</si>
  <si>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</si>
  <si>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</si>
  <si>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</si>
  <si>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</si>
  <si>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</si>
  <si>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</si>
  <si>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</si>
  <si>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</si>
  <si>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</si>
  <si>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</si>
  <si>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</si>
  <si>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</si>
  <si>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</si>
  <si>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</si>
  <si>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</si>
  <si>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</si>
  <si>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</si>
  <si>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</si>
  <si>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</si>
  <si>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</si>
  <si>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</si>
  <si>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</si>
  <si>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</si>
  <si>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</si>
  <si>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</si>
  <si>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</si>
  <si>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</si>
  <si>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</si>
  <si>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</si>
  <si>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</si>
  <si>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</si>
  <si>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</si>
  <si>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</si>
  <si>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</si>
  <si>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</si>
  <si>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</si>
  <si>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</si>
  <si>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</si>
  <si>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</si>
  <si>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</si>
  <si>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</si>
  <si>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</si>
  <si>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</si>
  <si>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</si>
  <si>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</si>
  <si>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</si>
  <si>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</si>
  <si>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</si>
  <si>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</si>
  <si>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</si>
  <si>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</si>
  <si>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</si>
  <si>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</si>
  <si>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</si>
  <si>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</si>
  <si>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</si>
  <si>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</si>
  <si>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</si>
  <si>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</si>
  <si>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</si>
  <si>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</si>
  <si>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</si>
  <si>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</si>
  <si>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</si>
  <si>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</si>
  <si>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</si>
  <si>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</si>
  <si>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</si>
  <si>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</si>
  <si>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</si>
  <si>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</si>
  <si>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</si>
  <si>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</si>
  <si>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</si>
  <si>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</si>
  <si>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</si>
  <si>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</si>
  <si>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</si>
  <si>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</si>
  <si>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</si>
  <si>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</si>
  <si>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</si>
  <si>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</si>
  <si>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</si>
  <si>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</si>
  <si>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</si>
  <si>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</si>
  <si>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</si>
  <si>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</si>
  <si>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</si>
  <si>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</si>
  <si>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</si>
  <si>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</si>
  <si>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</si>
  <si>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</si>
  <si>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</si>
  <si>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</si>
  <si>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</si>
  <si>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</si>
  <si>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</si>
  <si>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</si>
  <si>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</si>
  <si>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</si>
  <si>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</si>
  <si>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</si>
  <si>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</si>
  <si>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</si>
  <si>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</si>
  <si>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</si>
  <si>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</si>
  <si>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</si>
  <si>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</si>
  <si>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</si>
  <si>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</si>
  <si>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</si>
  <si>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</si>
  <si>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</si>
  <si>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</si>
  <si>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</si>
  <si>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</si>
  <si>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</si>
  <si>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</si>
  <si>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</si>
  <si>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</si>
  <si>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</si>
  <si>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</si>
  <si>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</si>
  <si>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</si>
  <si>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</si>
  <si>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</si>
  <si>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</si>
  <si>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</si>
  <si>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</si>
  <si>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</si>
  <si>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</si>
  <si>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</si>
  <si>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</si>
  <si>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</si>
  <si>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</si>
  <si>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</si>
  <si>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</si>
  <si>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</si>
  <si>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</si>
  <si>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</si>
  <si>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</si>
  <si>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</si>
  <si>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</si>
  <si>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</si>
  <si>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</si>
  <si>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</si>
  <si>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</si>
  <si>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</si>
  <si>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</si>
  <si>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</si>
  <si>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</si>
  <si>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</si>
  <si>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</si>
  <si>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</si>
  <si>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</si>
  <si>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</si>
  <si>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</si>
  <si>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</si>
  <si>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</si>
  <si>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</si>
  <si>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</si>
  <si>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</si>
  <si>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</si>
  <si>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</si>
  <si>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</si>
  <si>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</si>
  <si>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</si>
  <si>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</si>
  <si>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</si>
  <si>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</si>
  <si>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</si>
  <si>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</si>
  <si>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</si>
  <si>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</si>
  <si>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</si>
  <si>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</si>
  <si>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</si>
  <si>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</si>
  <si>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</si>
  <si>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</si>
  <si>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</si>
  <si>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</si>
  <si>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</si>
  <si>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</si>
  <si>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</si>
  <si>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</si>
  <si>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</si>
  <si>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</si>
  <si>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</si>
  <si>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</si>
  <si>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</si>
  <si>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</si>
  <si>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</si>
  <si>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</si>
  <si>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</si>
  <si>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</si>
  <si>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</si>
  <si>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</si>
  <si>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</si>
  <si>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</si>
  <si>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</si>
  <si>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</si>
  <si>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</si>
  <si>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</si>
  <si>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</si>
  <si>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</si>
  <si>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</si>
  <si>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</si>
  <si>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</si>
  <si>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</si>
  <si>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</si>
  <si>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</si>
  <si>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</si>
  <si>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</si>
  <si>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</si>
  <si>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</si>
  <si>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</si>
  <si>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</si>
  <si>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</si>
  <si>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</si>
  <si>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</si>
  <si>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</si>
  <si>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</si>
  <si>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</si>
  <si>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</si>
  <si>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</si>
  <si>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</si>
  <si>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</si>
  <si>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</si>
  <si>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</si>
  <si>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</si>
  <si>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</si>
  <si>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</si>
  <si>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</si>
  <si>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</si>
  <si>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</si>
  <si>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</si>
  <si>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</si>
  <si>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</si>
  <si>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</si>
  <si>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</si>
  <si>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</si>
  <si>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</si>
  <si>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</si>
  <si>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</si>
  <si>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</si>
  <si>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</si>
  <si>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</si>
  <si>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</si>
  <si>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</si>
  <si>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</si>
  <si>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</si>
  <si>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</si>
  <si>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</si>
  <si>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</si>
  <si>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</si>
  <si>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</si>
  <si>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</si>
  <si>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</si>
  <si>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</si>
  <si>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</si>
  <si>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</si>
  <si>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</si>
  <si>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</si>
  <si>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</si>
  <si>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</si>
  <si>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</si>
  <si>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</si>
  <si>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</si>
  <si>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</si>
  <si>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</si>
  <si>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</si>
  <si>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</si>
  <si>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</si>
  <si>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</si>
  <si>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</si>
  <si>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</si>
  <si>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</si>
  <si>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</si>
  <si>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</si>
  <si>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</si>
  <si>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</si>
  <si>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</si>
  <si>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</si>
  <si>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</si>
  <si>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</si>
  <si>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</si>
  <si>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</si>
  <si>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</si>
  <si>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</si>
  <si>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</si>
  <si>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</si>
  <si>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</si>
  <si>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</si>
  <si>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</si>
  <si>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</si>
  <si>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</si>
  <si>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</si>
  <si>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</si>
  <si>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</si>
  <si>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</si>
  <si>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</si>
  <si>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</si>
  <si>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</si>
  <si>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</si>
  <si>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</si>
  <si>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</si>
  <si>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</si>
  <si>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</si>
  <si>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</si>
  <si>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</si>
  <si>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</si>
  <si>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</si>
  <si>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</si>
  <si>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</si>
  <si>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</si>
  <si>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</si>
  <si>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</si>
  <si>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</si>
  <si>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</si>
  <si>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</si>
  <si>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</si>
  <si>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</si>
  <si>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</si>
  <si>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</si>
  <si>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</si>
  <si>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</si>
  <si>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</si>
  <si>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</si>
  <si>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</si>
  <si>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</si>
  <si>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</si>
  <si>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</si>
  <si>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</si>
  <si>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</si>
  <si>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</si>
  <si>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</si>
  <si>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</si>
  <si>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</si>
  <si>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</si>
  <si>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</si>
  <si>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</si>
  <si>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</si>
  <si>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</si>
  <si>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</si>
  <si>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</si>
  <si>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</si>
  <si>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</si>
  <si>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</si>
  <si>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</si>
  <si>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</si>
  <si>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</si>
  <si>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</si>
  <si>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</si>
  <si>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</si>
  <si>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</si>
  <si>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</si>
  <si>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</si>
  <si>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</si>
  <si>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</si>
  <si>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</si>
  <si>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</si>
  <si>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</si>
  <si>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</si>
  <si>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</si>
  <si>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</si>
  <si>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</si>
  <si>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</si>
  <si>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</si>
  <si>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</si>
  <si>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</si>
  <si>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</si>
  <si>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</si>
  <si>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</si>
  <si>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</si>
  <si>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</si>
  <si>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</si>
  <si>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</si>
  <si>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</si>
  <si>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</si>
  <si>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</si>
  <si>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</si>
  <si>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</si>
  <si>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</si>
  <si>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</si>
  <si>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</si>
  <si>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</si>
  <si>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</si>
  <si>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</si>
  <si>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</si>
  <si>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</si>
  <si>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</si>
  <si>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</si>
  <si>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</si>
  <si>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</si>
  <si>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</si>
  <si>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</si>
  <si>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</si>
  <si>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</si>
  <si>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</si>
  <si>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</si>
  <si>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</si>
  <si>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</si>
  <si>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</si>
  <si>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</si>
  <si>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</si>
  <si>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</si>
  <si>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</si>
  <si>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</si>
  <si>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</si>
  <si>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</si>
  <si>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</si>
  <si>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</si>
  <si>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</si>
  <si>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</si>
  <si>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</si>
  <si>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</si>
  <si>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</si>
  <si>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</si>
  <si>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</si>
  <si>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</si>
  <si>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</si>
  <si>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</si>
  <si>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</si>
  <si>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</si>
  <si>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</si>
  <si>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</si>
  <si>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</si>
  <si>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</si>
  <si>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</si>
  <si>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</si>
  <si>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</si>
  <si>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</si>
  <si>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</si>
  <si>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</si>
  <si>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</si>
  <si>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</si>
  <si>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</si>
  <si>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</si>
  <si>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</si>
  <si>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</si>
  <si>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</si>
  <si>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</si>
  <si>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</si>
  <si>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</si>
  <si>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</si>
  <si>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</si>
  <si>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</si>
  <si>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</si>
  <si>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</si>
  <si>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</si>
  <si>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</si>
  <si>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</si>
  <si>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</si>
  <si>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</si>
  <si>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</si>
  <si>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</si>
  <si>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</si>
  <si>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</si>
  <si>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</si>
  <si>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</si>
  <si>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</si>
  <si>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</si>
  <si>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</si>
  <si>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</si>
  <si>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</si>
  <si>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</si>
  <si>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</si>
  <si>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</si>
  <si>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</si>
  <si>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</si>
  <si>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</si>
  <si>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</si>
  <si>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</si>
  <si>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</si>
  <si>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</si>
  <si>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</si>
  <si>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</si>
  <si>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</si>
  <si>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</si>
  <si>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</si>
  <si>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</si>
  <si>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</si>
  <si>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</si>
  <si>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</si>
  <si>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</si>
  <si>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</si>
  <si>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</si>
  <si>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</si>
  <si>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</si>
  <si>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</si>
  <si>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</si>
  <si>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</si>
  <si>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</si>
  <si>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</si>
  <si>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</si>
  <si>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</si>
  <si>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</si>
  <si>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</si>
  <si>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</si>
  <si>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</si>
  <si>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</si>
  <si>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</si>
  <si>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</si>
  <si>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</si>
  <si>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</si>
  <si>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</si>
  <si>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</si>
  <si>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</si>
  <si>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</si>
  <si>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</si>
  <si>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</si>
  <si>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</si>
  <si>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</si>
  <si>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</si>
  <si>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</si>
  <si>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</si>
  <si>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</si>
  <si>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</si>
  <si>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</si>
  <si>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</si>
  <si>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</si>
  <si>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</si>
  <si>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</si>
  <si>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</si>
  <si>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</si>
  <si>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</si>
  <si>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</si>
  <si>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</si>
  <si>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</si>
  <si>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</si>
  <si>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</si>
  <si>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</si>
  <si>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</si>
  <si>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</si>
  <si>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</si>
  <si>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</si>
  <si>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</si>
  <si>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</si>
  <si>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</si>
  <si>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</si>
  <si>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</si>
  <si>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</si>
  <si>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</si>
  <si>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</si>
  <si>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</si>
  <si>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</si>
  <si>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</si>
  <si>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</si>
  <si>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</si>
  <si>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</si>
  <si>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</si>
  <si>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</si>
  <si>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</si>
  <si>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</si>
  <si>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</si>
  <si>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</si>
  <si>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</si>
  <si>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</si>
  <si>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</si>
  <si>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</si>
  <si>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</si>
  <si>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</si>
  <si>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</si>
  <si>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</si>
  <si>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</si>
  <si>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</si>
  <si>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</si>
  <si>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</si>
  <si>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</si>
  <si>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</si>
  <si>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</si>
  <si>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</si>
  <si>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</si>
  <si>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</si>
  <si>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</si>
  <si>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</si>
  <si>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</si>
  <si>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</si>
  <si>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</si>
  <si>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</si>
  <si>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</si>
  <si>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</si>
  <si>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</si>
  <si>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</si>
  <si>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</si>
  <si>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</si>
  <si>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</si>
  <si>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</si>
  <si>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</si>
  <si>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</si>
  <si>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</si>
  <si>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</si>
  <si>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</si>
  <si>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</si>
  <si>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</si>
  <si>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</si>
  <si>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</si>
  <si>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</si>
  <si>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</si>
  <si>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</si>
  <si>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</si>
  <si>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</si>
  <si>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</si>
  <si>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</si>
  <si>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</si>
  <si>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</si>
  <si>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</si>
  <si>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</si>
  <si>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</si>
  <si>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</si>
  <si>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</si>
  <si>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</si>
  <si>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</si>
  <si>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</si>
  <si>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</si>
  <si>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</si>
  <si>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</si>
  <si>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</si>
  <si>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</si>
  <si>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</si>
  <si>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</si>
  <si>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</si>
  <si>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</si>
  <si>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</si>
  <si>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</si>
  <si>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</si>
  <si>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</si>
  <si>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</si>
  <si>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</si>
  <si>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</si>
  <si>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</si>
  <si>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</si>
  <si>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</si>
  <si>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</si>
  <si>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</si>
  <si>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</si>
  <si>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</si>
  <si>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</si>
  <si>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</si>
  <si>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</si>
  <si>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</si>
  <si>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</si>
  <si>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</si>
  <si>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</si>
  <si>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</si>
  <si>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</si>
  <si>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</si>
  <si>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</si>
  <si>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</si>
  <si>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</si>
  <si>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</si>
  <si>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</si>
  <si>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</si>
  <si>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</si>
  <si>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</si>
  <si>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</si>
  <si>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</si>
  <si>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</si>
  <si>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</si>
  <si>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</si>
  <si>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</si>
  <si>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</si>
  <si>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</si>
  <si>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</si>
  <si>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</si>
  <si>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</si>
  <si>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</si>
  <si>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</si>
  <si>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</si>
  <si>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</si>
  <si>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</si>
  <si>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</si>
  <si>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</si>
  <si>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</si>
  <si>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</si>
  <si>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</si>
  <si>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</si>
  <si>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</si>
  <si>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</si>
  <si>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</si>
  <si>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</si>
  <si>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</si>
  <si>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</si>
  <si>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</si>
  <si>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</si>
  <si>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</si>
  <si>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</si>
  <si>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</si>
  <si>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</si>
  <si>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</si>
  <si>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</si>
  <si>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</si>
  <si>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</si>
  <si>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</si>
  <si>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</si>
  <si>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</si>
  <si>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</si>
  <si>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</si>
  <si>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</si>
  <si>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</si>
  <si>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</si>
  <si>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</si>
  <si>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</si>
  <si>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</si>
  <si>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</si>
  <si>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</si>
  <si>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</si>
  <si>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</si>
  <si>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</si>
  <si>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</si>
  <si>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</si>
  <si>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</si>
  <si>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</si>
  <si>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</si>
  <si>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</si>
  <si>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</si>
  <si>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</si>
  <si>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</si>
  <si>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</si>
  <si>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</si>
  <si>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</si>
  <si>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</si>
  <si>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</si>
  <si>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</si>
  <si>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</si>
  <si>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</si>
  <si>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</si>
  <si>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</si>
  <si>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</si>
  <si>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</si>
  <si>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</si>
  <si>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</si>
  <si>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</si>
  <si>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</si>
  <si>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</si>
  <si>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</si>
  <si>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</si>
  <si>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</si>
  <si>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</si>
  <si>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</si>
  <si>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</si>
  <si>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</si>
  <si>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</si>
  <si>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</si>
  <si>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</si>
  <si>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</si>
  <si>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</si>
  <si>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</si>
  <si>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</si>
  <si>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</si>
  <si>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</si>
  <si>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</si>
  <si>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</si>
  <si>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</si>
  <si>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</si>
  <si>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</si>
  <si>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</si>
  <si>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</si>
  <si>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</si>
  <si>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</si>
  <si>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</si>
  <si>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</si>
  <si>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</si>
  <si>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</si>
  <si>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</si>
  <si>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</si>
  <si>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</si>
  <si>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</si>
  <si>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</si>
  <si>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</si>
  <si>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</si>
  <si>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</si>
  <si>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</si>
  <si>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</si>
  <si>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</si>
  <si>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</si>
  <si>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</si>
  <si>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</si>
  <si>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</si>
  <si>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</si>
  <si>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</si>
  <si>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</si>
  <si>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</si>
  <si>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</si>
  <si>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</si>
  <si>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</si>
  <si>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</si>
  <si>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</si>
  <si>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</si>
  <si>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</si>
  <si>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</si>
  <si>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</si>
  <si>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</si>
  <si>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</si>
  <si>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</si>
  <si>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</si>
  <si>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</si>
  <si>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</si>
  <si>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</si>
  <si>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</si>
  <si>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</si>
  <si>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</si>
  <si>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</si>
  <si>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</si>
  <si>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</si>
  <si>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</si>
  <si>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</si>
  <si>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</si>
  <si>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</si>
  <si>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</si>
  <si>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</si>
  <si>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</si>
  <si>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</si>
  <si>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</si>
  <si>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</si>
  <si>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</si>
  <si>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</si>
  <si>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</si>
  <si>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</si>
  <si>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</si>
  <si>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</si>
  <si>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</si>
  <si>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</si>
  <si>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</si>
  <si>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</si>
  <si>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</si>
  <si>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</si>
  <si>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</si>
  <si>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</si>
  <si>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</si>
  <si>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</si>
  <si>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</si>
  <si>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</si>
  <si>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</si>
  <si>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</si>
  <si>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</si>
  <si>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</si>
  <si>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</si>
  <si>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</si>
  <si>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</si>
  <si>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</si>
  <si>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</si>
  <si>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</si>
  <si>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</si>
  <si>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</si>
  <si>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</si>
  <si>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</si>
  <si>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</si>
  <si>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</si>
  <si>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</si>
  <si>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</si>
  <si>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</si>
  <si>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</si>
  <si>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</si>
  <si>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</si>
  <si>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</si>
  <si>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</si>
  <si>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</si>
  <si>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</si>
  <si>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</si>
  <si>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</si>
  <si>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</si>
  <si>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</si>
  <si>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</si>
  <si>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</si>
  <si>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</si>
  <si>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</si>
  <si>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</si>
  <si>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</si>
  <si>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</si>
  <si>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</si>
  <si>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</si>
  <si>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</si>
  <si>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</si>
  <si>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</si>
  <si>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</si>
  <si>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</si>
  <si>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</si>
  <si>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</si>
  <si>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</si>
  <si>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</si>
  <si>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</si>
  <si>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</si>
  <si>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</si>
  <si>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</si>
  <si>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</si>
  <si>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</si>
  <si>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</si>
  <si>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</si>
  <si>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</si>
  <si>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</si>
  <si>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</si>
  <si>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</si>
  <si>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</si>
  <si>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</si>
  <si>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</si>
  <si>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</si>
  <si>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</si>
  <si>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</si>
  <si>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</si>
  <si>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</si>
  <si>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</si>
  <si>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</si>
  <si>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</si>
  <si>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</si>
  <si>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</si>
  <si>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</si>
  <si>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</si>
  <si>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</si>
  <si>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</si>
  <si>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</si>
  <si>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</si>
  <si>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</si>
  <si>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</si>
  <si>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</si>
  <si>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</si>
  <si>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</si>
  <si>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</si>
  <si>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</si>
  <si>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</si>
  <si>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</si>
  <si>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</si>
  <si>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</si>
  <si>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</si>
  <si>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</si>
  <si>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</si>
  <si>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</si>
  <si>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</si>
  <si>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</si>
  <si>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</si>
  <si>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</si>
  <si>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</si>
  <si>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</si>
  <si>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</si>
  <si>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</si>
  <si>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</si>
  <si>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</si>
  <si>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</si>
  <si>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</si>
  <si>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</si>
  <si>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</si>
  <si>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</si>
  <si>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</si>
  <si>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</si>
  <si>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</si>
  <si>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</si>
  <si>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</si>
  <si>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</si>
  <si>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</si>
  <si>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</si>
  <si>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</si>
  <si>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</si>
  <si>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</si>
  <si>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</si>
  <si>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</si>
  <si>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</si>
  <si>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</si>
  <si>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</si>
  <si>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</si>
  <si>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</si>
  <si>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</si>
  <si>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</si>
  <si>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</si>
  <si>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</si>
  <si>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</si>
  <si>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</si>
  <si>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</si>
  <si>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</si>
  <si>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</si>
  <si>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</si>
  <si>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</si>
  <si>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</si>
  <si>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</si>
  <si>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</si>
  <si>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</si>
  <si>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</si>
  <si>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</si>
  <si>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</si>
  <si>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</si>
  <si>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</si>
  <si>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</si>
  <si>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</si>
  <si>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</si>
  <si>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</si>
  <si>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</si>
  <si>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</si>
  <si>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</si>
  <si>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</si>
  <si>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</si>
  <si>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</si>
  <si>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</si>
  <si>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</si>
  <si>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</si>
  <si>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</si>
  <si>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</si>
  <si>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</si>
  <si>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</si>
  <si>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</si>
  <si>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</si>
  <si>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</si>
  <si>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</si>
  <si>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</si>
  <si>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</si>
  <si>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</si>
  <si>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</si>
  <si>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</si>
  <si>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</si>
  <si>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</si>
  <si>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</si>
  <si>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</si>
  <si>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</si>
  <si>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</si>
  <si>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</si>
  <si>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</si>
  <si>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</si>
  <si>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</si>
  <si>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</si>
  <si>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</si>
  <si>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</si>
  <si>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</si>
  <si>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</si>
  <si>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</si>
  <si>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</si>
  <si>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</si>
  <si>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</si>
  <si>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</si>
  <si>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</si>
  <si>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</si>
  <si>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</si>
  <si>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</si>
  <si>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</si>
  <si>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</si>
  <si>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</si>
  <si>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</si>
  <si>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</si>
  <si>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</si>
  <si>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</si>
  <si>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</si>
  <si>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</si>
  <si>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</si>
  <si>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</si>
  <si>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</si>
  <si>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</si>
  <si>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</si>
  <si>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</si>
  <si>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</si>
  <si>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</si>
  <si>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</si>
  <si>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</si>
  <si>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</si>
  <si>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</si>
  <si>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</si>
  <si>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</si>
  <si>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</si>
  <si>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</si>
  <si>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</si>
  <si>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</si>
  <si>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</si>
  <si>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</si>
  <si>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</si>
  <si>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</si>
  <si>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</si>
  <si>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</si>
  <si>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</si>
  <si>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</si>
  <si>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</si>
  <si>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</si>
  <si>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</si>
  <si>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</si>
  <si>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</si>
  <si>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</si>
  <si>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</si>
  <si>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</si>
  <si>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</si>
  <si>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</si>
  <si>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</si>
  <si>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</si>
  <si>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</si>
  <si>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</si>
  <si>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</si>
  <si>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</si>
  <si>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</si>
  <si>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</si>
  <si>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</si>
  <si>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</si>
  <si>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</si>
  <si>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</si>
  <si>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</si>
  <si>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</si>
  <si>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</si>
  <si>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</si>
  <si>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</si>
  <si>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</si>
  <si>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</si>
  <si>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</si>
  <si>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</si>
  <si>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</si>
  <si>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</si>
  <si>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</si>
  <si>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</si>
  <si>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</si>
  <si>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</si>
  <si>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</si>
  <si>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</si>
  <si>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</si>
  <si>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</si>
  <si>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</si>
  <si>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</si>
  <si>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</si>
  <si>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</si>
  <si>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</si>
  <si>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</si>
  <si>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</si>
  <si>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</si>
  <si>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</si>
  <si>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</si>
  <si>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</si>
  <si>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</si>
  <si>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</si>
  <si>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</si>
  <si>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</si>
  <si>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</si>
  <si>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</si>
  <si>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</si>
  <si>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</si>
  <si>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</si>
  <si>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</si>
  <si>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</si>
  <si>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</si>
  <si>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</si>
  <si>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</si>
  <si>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</si>
  <si>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</si>
  <si>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</si>
  <si>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</si>
  <si>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</si>
  <si>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</si>
  <si>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</si>
  <si>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</si>
  <si>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</si>
  <si>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</si>
  <si>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</si>
  <si>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</si>
  <si>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</si>
  <si>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</si>
  <si>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</si>
  <si>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</si>
  <si>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</si>
  <si>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</si>
  <si>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</si>
  <si>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</si>
  <si>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</si>
  <si>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</si>
  <si>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</si>
  <si>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</si>
  <si>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</si>
  <si>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</si>
  <si>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</si>
  <si>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</si>
  <si>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</si>
  <si>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</si>
  <si>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</si>
  <si>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</si>
  <si>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</si>
  <si>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</si>
  <si>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</si>
  <si>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</si>
  <si>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</si>
  <si>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</si>
  <si>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</si>
  <si>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</si>
  <si>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</si>
  <si>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</si>
  <si>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</si>
  <si>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</si>
  <si>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</si>
  <si>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</si>
  <si>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</si>
  <si>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</si>
  <si>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</si>
  <si>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</si>
  <si>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</si>
  <si>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</si>
  <si>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</si>
  <si>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</si>
  <si>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</si>
  <si>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</si>
  <si>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</si>
  <si>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</si>
  <si>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</si>
  <si>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</si>
  <si>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</si>
  <si>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</si>
  <si>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</si>
  <si>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</si>
  <si>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</si>
  <si>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</si>
  <si>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</si>
  <si>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</si>
  <si>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</si>
  <si>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</si>
  <si>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</si>
  <si>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</si>
  <si>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</si>
  <si>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</si>
  <si>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</si>
  <si>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</si>
  <si>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</si>
  <si>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</si>
  <si>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</si>
  <si>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</si>
  <si>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</si>
  <si>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</si>
  <si>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</si>
  <si>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</si>
  <si>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</si>
  <si>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</si>
  <si>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</si>
  <si>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</si>
  <si>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</si>
  <si>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</si>
  <si>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</si>
  <si>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</si>
  <si>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</si>
  <si>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</si>
  <si>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</si>
  <si>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</si>
  <si>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</si>
  <si>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</si>
  <si>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</si>
  <si>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</si>
  <si>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</si>
  <si>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</si>
  <si>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</si>
  <si>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</si>
  <si>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</si>
  <si>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</si>
  <si>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</si>
  <si>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</si>
  <si>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</si>
  <si>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</si>
  <si>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</si>
  <si>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</si>
  <si>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</si>
  <si>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</si>
  <si>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</si>
  <si>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</si>
  <si>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</si>
  <si>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</si>
  <si>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</si>
  <si>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</si>
  <si>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</si>
  <si>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</si>
  <si>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</si>
  <si>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</si>
  <si>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</si>
  <si>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</si>
  <si>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</si>
  <si>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</si>
  <si>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</si>
  <si>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</si>
  <si>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</si>
  <si>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</si>
  <si>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</si>
  <si>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</si>
  <si>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</si>
  <si>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</si>
  <si>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</si>
  <si>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</si>
  <si>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</si>
  <si>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</si>
  <si>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</si>
  <si>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</si>
  <si>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</si>
  <si>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</si>
  <si>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</si>
  <si>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</si>
  <si>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</si>
  <si>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</si>
  <si>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</si>
  <si>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</si>
  <si>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</si>
  <si>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</si>
  <si>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</si>
  <si>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</si>
  <si>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</si>
  <si>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</si>
  <si>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</si>
  <si>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</si>
  <si>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</si>
  <si>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</si>
  <si>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</si>
  <si>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</si>
  <si>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</si>
  <si>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</si>
  <si>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</si>
  <si>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</si>
  <si>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</si>
  <si>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</si>
  <si>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</si>
  <si>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</si>
  <si>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</si>
  <si>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</si>
  <si>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</si>
  <si>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</si>
  <si>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</si>
  <si>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</si>
  <si>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</si>
  <si>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</si>
  <si>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</si>
  <si>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</si>
  <si>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</si>
  <si>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</si>
  <si>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</si>
  <si>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</si>
  <si>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</si>
  <si>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</si>
  <si>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</si>
  <si>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</si>
  <si>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</si>
  <si>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</si>
  <si>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</si>
  <si>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</si>
  <si>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</si>
  <si>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</si>
  <si>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</si>
  <si>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</si>
  <si>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</si>
  <si>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</si>
  <si>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</si>
  <si>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</si>
  <si>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</si>
  <si>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</si>
  <si>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</si>
  <si>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</si>
  <si>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</si>
  <si>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</si>
  <si>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</si>
  <si>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</si>
  <si>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</si>
  <si>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</si>
  <si>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</si>
  <si>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</si>
  <si>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</si>
  <si>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</si>
  <si>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</si>
  <si>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</si>
  <si>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</si>
  <si>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</si>
  <si>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</si>
  <si>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</si>
  <si>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</si>
  <si>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</si>
  <si>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</si>
  <si>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</si>
  <si>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</si>
  <si>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</si>
  <si>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</si>
  <si>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</si>
  <si>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</si>
  <si>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</si>
  <si>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</si>
  <si>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</si>
  <si>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</si>
  <si>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</si>
  <si>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</si>
  <si>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</si>
  <si>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</si>
  <si>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</si>
  <si>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</si>
  <si>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</si>
  <si>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</si>
  <si>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</si>
  <si>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</si>
  <si>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</si>
  <si>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</si>
  <si>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</si>
  <si>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</si>
  <si>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</si>
  <si>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</si>
  <si>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</si>
  <si>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</si>
  <si>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</si>
  <si>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</si>
  <si>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</si>
  <si>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</si>
  <si>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</si>
  <si>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</si>
  <si>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</si>
  <si>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</si>
  <si>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</si>
  <si>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</si>
  <si>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</si>
  <si>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</si>
  <si>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</si>
  <si>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</si>
  <si>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</si>
  <si>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</si>
  <si>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</si>
  <si>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</si>
  <si>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</si>
  <si>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</si>
  <si>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</si>
  <si>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</si>
  <si>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</si>
  <si>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</si>
  <si>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</si>
  <si>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</si>
  <si>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</si>
  <si>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</si>
  <si>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</si>
  <si>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</si>
  <si>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</si>
  <si>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</si>
  <si>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</si>
  <si>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</si>
  <si>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</si>
  <si>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</si>
  <si>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</si>
  <si>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</si>
  <si>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</si>
  <si>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</si>
  <si>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</si>
  <si>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</si>
  <si>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</si>
  <si>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</si>
  <si>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</si>
  <si>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</si>
  <si>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</si>
  <si>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</si>
  <si>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</si>
  <si>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</si>
  <si>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</si>
  <si>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</si>
  <si>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</si>
  <si>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</si>
  <si>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</si>
  <si>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</si>
  <si>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</si>
  <si>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</si>
  <si>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</si>
  <si>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</si>
  <si>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</si>
  <si>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</si>
  <si>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</si>
  <si>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</si>
  <si>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</si>
  <si>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</si>
  <si>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</si>
  <si>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</si>
  <si>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</si>
  <si>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</si>
  <si>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</si>
  <si>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</si>
  <si>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</si>
  <si>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</si>
  <si>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</si>
  <si>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</si>
  <si>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</si>
  <si>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</si>
  <si>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</si>
  <si>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</si>
  <si>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</si>
  <si>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</si>
  <si>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</si>
  <si>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</si>
  <si>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</si>
  <si>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</si>
  <si>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</si>
  <si>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</si>
  <si>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</si>
  <si>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</si>
  <si>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</si>
  <si>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</si>
  <si>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</si>
  <si>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</si>
  <si>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</si>
  <si>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</si>
  <si>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</si>
  <si>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</si>
  <si>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</si>
  <si>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</si>
  <si>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</si>
  <si>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</si>
  <si>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</si>
  <si>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</si>
  <si>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</si>
  <si>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</si>
  <si>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</si>
  <si>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</si>
  <si>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</si>
  <si>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</si>
  <si>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</si>
  <si>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</si>
  <si>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</si>
  <si>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</si>
  <si>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</si>
  <si>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</si>
  <si>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</si>
  <si>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</si>
  <si>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</si>
  <si>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</si>
  <si>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</si>
  <si>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</si>
  <si>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</si>
  <si>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</si>
  <si>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</si>
  <si>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</si>
  <si>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</si>
  <si>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</si>
  <si>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</si>
  <si>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</si>
  <si>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</si>
  <si>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</si>
  <si>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</si>
  <si>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</si>
  <si>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</si>
  <si>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</si>
  <si>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</si>
  <si>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</si>
  <si>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</si>
  <si>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</si>
  <si>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</si>
  <si>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</si>
  <si>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</si>
  <si>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</si>
  <si>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</si>
  <si>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</si>
  <si>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</si>
  <si>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</si>
  <si>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</si>
  <si>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</si>
  <si>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</si>
  <si>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</si>
  <si>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</si>
  <si>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</si>
  <si>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</si>
  <si>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</si>
  <si>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</si>
  <si>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</si>
  <si>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</si>
  <si>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</si>
  <si>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</si>
  <si>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</si>
  <si>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</si>
  <si>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</si>
  <si>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</si>
  <si>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</si>
  <si>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</si>
  <si>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</si>
  <si>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</si>
  <si>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</si>
  <si>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</si>
  <si>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</si>
  <si>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</si>
  <si>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</si>
  <si>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</si>
  <si>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</si>
  <si>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</si>
  <si>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</si>
  <si>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</si>
  <si>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</si>
  <si>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</si>
  <si>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</si>
  <si>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</si>
  <si>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</si>
  <si>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</si>
  <si>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</si>
  <si>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</si>
  <si>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</si>
  <si>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</si>
  <si>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</si>
  <si>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</si>
  <si>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</si>
  <si>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</si>
  <si>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</si>
  <si>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</si>
  <si>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</si>
  <si>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</si>
  <si>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</si>
  <si>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</si>
  <si>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</si>
  <si>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</si>
  <si>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</si>
  <si>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</si>
  <si>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</si>
  <si>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</si>
  <si>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</si>
  <si>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</si>
  <si>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</si>
  <si>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</si>
  <si>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</si>
  <si>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</si>
  <si>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</si>
  <si>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</si>
  <si>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</si>
  <si>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</si>
  <si>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</si>
  <si>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</si>
  <si>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</si>
  <si>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</si>
  <si>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</si>
  <si>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</si>
  <si>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</si>
  <si>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</si>
  <si>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</si>
  <si>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</si>
  <si>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</si>
  <si>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</si>
  <si>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</si>
  <si>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</si>
  <si>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</si>
  <si>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</si>
  <si>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</si>
  <si>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</si>
  <si>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</si>
  <si>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</si>
  <si>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</si>
  <si>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</si>
  <si>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</si>
  <si>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</si>
  <si>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</si>
  <si>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</si>
  <si>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</si>
  <si>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</si>
  <si>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</si>
  <si>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</si>
  <si>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</si>
  <si>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</si>
  <si>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</si>
  <si>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</si>
  <si>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</si>
  <si>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</si>
  <si>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</si>
  <si>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</si>
  <si>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</si>
  <si>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</si>
  <si>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</si>
  <si>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</si>
  <si>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</si>
  <si>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</si>
  <si>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</si>
  <si>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</si>
  <si>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</si>
  <si>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</si>
  <si>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</si>
  <si>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</si>
  <si>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</si>
  <si>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</si>
  <si>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</si>
  <si>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</si>
  <si>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</si>
  <si>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</si>
  <si>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</si>
  <si>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</si>
  <si>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</si>
  <si>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</si>
  <si>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</si>
  <si>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</si>
  <si>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</si>
  <si>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</si>
  <si>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</si>
  <si>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</si>
  <si>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</si>
  <si>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</si>
  <si>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</si>
  <si>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</si>
  <si>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</si>
  <si>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</si>
  <si>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</si>
  <si>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</si>
  <si>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</si>
  <si>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</si>
  <si>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</si>
  <si>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</si>
  <si>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</si>
  <si>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</si>
  <si>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</si>
  <si>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</si>
  <si>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</si>
  <si>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</si>
  <si>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</si>
  <si>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</si>
  <si>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</si>
  <si>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</si>
  <si>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</si>
  <si>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</si>
  <si>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</si>
  <si>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</si>
  <si>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</si>
  <si>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</si>
  <si>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</si>
  <si>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</si>
  <si>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</si>
  <si>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</si>
  <si>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</si>
  <si>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</si>
  <si>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</si>
  <si>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</si>
  <si>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</si>
  <si>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</si>
  <si>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</si>
  <si>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</si>
  <si>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</si>
  <si>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</si>
  <si>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</si>
  <si>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</si>
  <si>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</si>
  <si>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</si>
  <si>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</si>
  <si>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</si>
  <si>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</si>
  <si>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</si>
  <si>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</si>
  <si>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</si>
  <si>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</si>
  <si>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</si>
  <si>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</si>
  <si>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</si>
  <si>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</si>
  <si>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</si>
  <si>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</si>
  <si>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</si>
  <si>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</si>
  <si>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</si>
  <si>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</si>
  <si>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</si>
  <si>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</si>
  <si>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</si>
  <si>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</si>
  <si>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</si>
  <si>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</si>
  <si>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</si>
  <si>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</si>
  <si>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</si>
  <si>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</si>
  <si>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</si>
  <si>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</si>
  <si>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</si>
  <si>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</si>
  <si>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</si>
  <si>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</si>
  <si>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</si>
  <si>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</si>
  <si>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</si>
  <si>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</si>
  <si>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</si>
  <si>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</si>
  <si>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</si>
  <si>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</si>
  <si>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</si>
  <si>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</si>
  <si>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</si>
  <si>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</si>
  <si>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</si>
  <si>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</si>
  <si>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</si>
  <si>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</si>
  <si>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</si>
  <si>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</si>
  <si>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</si>
  <si>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</si>
  <si>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</si>
  <si>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</si>
  <si>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</si>
  <si>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</si>
  <si>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</si>
  <si>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</si>
  <si>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</si>
  <si>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</si>
  <si>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</si>
  <si>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</si>
  <si>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</si>
  <si>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</si>
  <si>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</si>
  <si>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</si>
  <si>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</si>
  <si>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</si>
  <si>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</si>
  <si>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</si>
  <si>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</si>
  <si>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</si>
  <si>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</si>
  <si>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</si>
  <si>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</si>
  <si>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</si>
  <si>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</si>
  <si>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</si>
  <si>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</si>
  <si>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</si>
  <si>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</si>
  <si>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</si>
  <si>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</si>
  <si>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</si>
  <si>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</si>
  <si>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</si>
  <si>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</si>
  <si>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</si>
  <si>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</si>
  <si>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</si>
  <si>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</si>
  <si>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</si>
  <si>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</si>
  <si>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</si>
  <si>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</si>
  <si>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</si>
  <si>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</si>
  <si>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</si>
  <si>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</si>
  <si>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</si>
  <si>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</si>
  <si>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</si>
  <si>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</si>
  <si>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</si>
  <si>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</si>
  <si>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</si>
  <si>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</si>
  <si>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</si>
  <si>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</si>
  <si>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</si>
  <si>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</si>
  <si>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</si>
  <si>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</si>
  <si>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</si>
  <si>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</si>
  <si>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</si>
  <si>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</si>
  <si>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</si>
  <si>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</si>
  <si>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</si>
  <si>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</si>
  <si>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</si>
  <si>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</si>
  <si>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</si>
  <si>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</si>
  <si>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</si>
  <si>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</si>
  <si>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</si>
  <si>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</si>
  <si>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</si>
  <si>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</si>
  <si>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</si>
  <si>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</si>
  <si>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</si>
  <si>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</si>
  <si>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</si>
  <si>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</si>
  <si>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</si>
  <si>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</si>
  <si>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</si>
  <si>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</si>
  <si>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</si>
  <si>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</si>
  <si>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</si>
  <si>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</si>
  <si>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</si>
  <si>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</si>
  <si>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</si>
  <si>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</si>
  <si>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</si>
  <si>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</si>
  <si>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</si>
  <si>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</si>
  <si>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</si>
  <si>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</si>
  <si>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</si>
  <si>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</si>
  <si>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</si>
  <si>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</si>
  <si>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</si>
  <si>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</si>
  <si>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</si>
  <si>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</si>
  <si>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</si>
  <si>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</si>
  <si>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</si>
  <si>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</si>
  <si>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</si>
  <si>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</si>
  <si>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</si>
  <si>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</si>
  <si>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</si>
  <si>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</si>
  <si>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</si>
  <si>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</si>
  <si>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</si>
  <si>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</si>
  <si>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</si>
  <si>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</si>
  <si>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</si>
  <si>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</si>
  <si>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</si>
  <si>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</si>
  <si>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</si>
  <si>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</si>
  <si>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</si>
  <si>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</si>
  <si>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</si>
  <si>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</si>
  <si>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</si>
  <si>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</si>
  <si>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</si>
  <si>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</si>
  <si>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</si>
  <si>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</si>
  <si>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</si>
  <si>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</si>
  <si>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</si>
  <si>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</si>
  <si>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</si>
  <si>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</si>
  <si>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</si>
  <si>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</si>
  <si>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</si>
  <si>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</si>
  <si>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</si>
  <si>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</si>
  <si>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</si>
  <si>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</si>
  <si>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</si>
  <si>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</si>
  <si>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</si>
  <si>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</si>
  <si>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</si>
  <si>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</si>
  <si>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</si>
  <si>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</si>
  <si>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</si>
  <si>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</si>
  <si>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</si>
  <si>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</si>
  <si>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</si>
  <si>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</si>
  <si>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</si>
  <si>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</si>
  <si>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</si>
  <si>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</si>
  <si>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</si>
  <si>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</si>
  <si>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</si>
  <si>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</si>
  <si>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</si>
  <si>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</si>
  <si>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</si>
  <si>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</si>
  <si>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</si>
  <si>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</si>
  <si>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</si>
  <si>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</si>
  <si>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</si>
  <si>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</si>
  <si>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</si>
  <si>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</si>
  <si>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</si>
  <si>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</si>
  <si>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</si>
  <si>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</si>
  <si>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</si>
  <si>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</si>
  <si>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</si>
  <si>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</si>
  <si>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</si>
  <si>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</si>
  <si>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</si>
  <si>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</si>
  <si>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</si>
  <si>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</si>
  <si>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</si>
  <si>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</si>
  <si>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</si>
  <si>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</si>
  <si>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</si>
  <si>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</si>
  <si>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</si>
  <si>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</si>
  <si>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</si>
  <si>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</si>
  <si>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</si>
  <si>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</si>
  <si>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</si>
  <si>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</si>
  <si>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</si>
  <si>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</si>
  <si>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</si>
  <si>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</si>
  <si>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</si>
  <si>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</si>
  <si>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</si>
  <si>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</si>
  <si>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</si>
  <si>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</si>
  <si>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</si>
  <si>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</si>
  <si>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</si>
  <si>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</si>
  <si>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</si>
  <si>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</si>
  <si>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</si>
  <si>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</si>
  <si>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</si>
  <si>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</si>
  <si>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</si>
  <si>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</si>
  <si>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</si>
  <si>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</si>
  <si>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</si>
  <si>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</si>
  <si>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</si>
  <si>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</si>
  <si>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</si>
  <si>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</si>
  <si>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</si>
  <si>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</si>
  <si>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</si>
  <si>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</si>
  <si>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</si>
  <si>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</si>
  <si>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</si>
  <si>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</si>
  <si>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</si>
  <si>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</si>
  <si>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</si>
  <si>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</si>
  <si>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</si>
  <si>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</si>
  <si>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</si>
  <si>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</si>
  <si>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</si>
  <si>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</si>
  <si>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</si>
  <si>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</si>
  <si>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</si>
  <si>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</si>
  <si>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</si>
  <si>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</si>
  <si>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</si>
  <si>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</si>
  <si>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</si>
  <si>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</si>
  <si>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</si>
  <si>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</si>
  <si>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</si>
  <si>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</si>
  <si>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</si>
  <si>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</si>
  <si>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</si>
  <si>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</si>
  <si>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</si>
  <si>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</si>
  <si>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</si>
  <si>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</si>
  <si>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</si>
  <si>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</si>
  <si>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</si>
  <si>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</si>
  <si>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</si>
  <si>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</si>
  <si>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</si>
  <si>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</si>
  <si>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</si>
  <si>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</si>
  <si>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</si>
  <si>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</si>
  <si>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</si>
  <si>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</si>
  <si>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</si>
  <si>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</si>
  <si>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</si>
  <si>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</si>
  <si>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</si>
  <si>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</si>
  <si>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</si>
  <si>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</si>
  <si>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</si>
  <si>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</si>
  <si>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</si>
  <si>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</si>
  <si>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</si>
  <si>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</si>
  <si>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</si>
  <si>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</si>
  <si>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</si>
  <si>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</si>
  <si>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</si>
  <si>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</si>
  <si>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</si>
  <si>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</si>
  <si>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</si>
  <si>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</si>
  <si>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</si>
  <si>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</si>
  <si>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</si>
  <si>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</si>
  <si>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</si>
  <si>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</si>
  <si>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</si>
  <si>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</si>
  <si>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</si>
  <si>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</si>
  <si>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</si>
  <si>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</si>
  <si>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</si>
  <si>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</si>
  <si>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</si>
  <si>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</si>
  <si>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</si>
  <si>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</si>
  <si>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</si>
  <si>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</si>
  <si>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</si>
  <si>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</si>
  <si>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</si>
  <si>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</si>
  <si>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</si>
  <si>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</si>
  <si>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</si>
  <si>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</si>
  <si>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</si>
  <si>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</si>
  <si>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</si>
  <si>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</si>
  <si>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</si>
  <si>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</si>
  <si>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</si>
  <si>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</si>
  <si>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</si>
  <si>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</si>
  <si>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</si>
  <si>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</si>
  <si>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</si>
  <si>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</si>
  <si>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</si>
  <si>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</si>
  <si>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</si>
  <si>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</si>
  <si>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</si>
  <si>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</si>
  <si>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</si>
  <si>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</si>
  <si>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</si>
  <si>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</si>
  <si>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</si>
  <si>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</si>
  <si>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</si>
  <si>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</si>
  <si>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</si>
  <si>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</si>
  <si>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</si>
  <si>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</si>
  <si>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</si>
  <si>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</si>
  <si>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</si>
  <si>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</si>
  <si>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</si>
  <si>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</si>
  <si>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</si>
  <si>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</si>
  <si>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</si>
  <si>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</si>
  <si>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</si>
  <si>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</si>
  <si>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</si>
  <si>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</si>
  <si>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</si>
  <si>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</si>
  <si>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</si>
  <si>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</si>
  <si>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</si>
  <si>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</si>
  <si>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</si>
  <si>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</si>
  <si>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</si>
  <si>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</si>
  <si>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</si>
  <si>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</si>
  <si>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</si>
  <si>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</si>
  <si>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</si>
  <si>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</si>
  <si>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</si>
  <si>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</si>
  <si>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</si>
  <si>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</si>
  <si>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</si>
  <si>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</si>
  <si>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</si>
  <si>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</si>
  <si>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</si>
  <si>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</si>
  <si>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</si>
  <si>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</si>
  <si>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</si>
  <si>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</si>
  <si>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</si>
  <si>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</si>
  <si>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</si>
  <si>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</si>
  <si>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</si>
  <si>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</si>
  <si>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</si>
  <si>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</si>
  <si>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</si>
  <si>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</si>
  <si>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</si>
  <si>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</si>
  <si>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</si>
  <si>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</si>
  <si>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</si>
  <si>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</si>
  <si>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</si>
  <si>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</si>
  <si>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</si>
  <si>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</si>
  <si>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</si>
  <si>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</si>
  <si>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</si>
  <si>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</si>
  <si>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</si>
  <si>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</si>
  <si>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</si>
  <si>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</si>
  <si>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</si>
  <si>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</si>
  <si>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</si>
  <si>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</si>
  <si>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</si>
  <si>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</si>
  <si>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</si>
  <si>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</si>
  <si>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</si>
  <si>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</si>
  <si>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</si>
  <si>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</si>
  <si>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</si>
  <si>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</si>
  <si>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</si>
  <si>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</si>
  <si>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</si>
  <si>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</si>
  <si>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</si>
  <si>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</si>
  <si>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</si>
  <si>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</si>
  <si>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</si>
  <si>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</si>
  <si>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</si>
  <si>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</si>
  <si>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</si>
  <si>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</si>
  <si>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</si>
  <si>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</si>
  <si>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</si>
  <si>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</si>
  <si>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</si>
  <si>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</si>
  <si>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</si>
  <si>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</si>
  <si>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</si>
  <si>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</si>
  <si>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</si>
  <si>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</si>
  <si>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</si>
  <si>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</si>
  <si>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</si>
  <si>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</si>
  <si>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</si>
  <si>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</si>
  <si>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</si>
  <si>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</si>
  <si>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</si>
  <si>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</si>
  <si>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</si>
  <si>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</si>
  <si>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</si>
  <si>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</si>
  <si>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</si>
  <si>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</si>
  <si>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</si>
  <si>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</si>
  <si>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</si>
  <si>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</si>
  <si>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</si>
  <si>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</si>
  <si>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</si>
  <si>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</si>
  <si>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</si>
  <si>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</si>
  <si>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</si>
  <si>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</si>
  <si>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</si>
  <si>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</si>
  <si>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</si>
  <si>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</si>
  <si>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</si>
  <si>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</si>
  <si>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</si>
  <si>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</si>
  <si>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</si>
  <si>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</si>
  <si>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</si>
  <si>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</si>
  <si>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</si>
  <si>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</si>
  <si>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</si>
  <si>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</si>
  <si>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</si>
  <si>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</si>
  <si>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</si>
  <si>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</si>
  <si>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</si>
  <si>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</si>
  <si>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</si>
  <si>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</si>
  <si>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</si>
  <si>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</si>
  <si>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</si>
  <si>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</si>
  <si>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</si>
  <si>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</si>
  <si>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</si>
  <si>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</si>
  <si>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</si>
  <si>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</si>
  <si>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</si>
  <si>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</si>
  <si>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</si>
  <si>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</si>
  <si>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</si>
  <si>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</si>
  <si>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</si>
  <si>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</si>
  <si>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</si>
  <si>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</si>
  <si>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</si>
  <si>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</si>
  <si>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</si>
  <si>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</si>
  <si>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</si>
  <si>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</si>
  <si>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</si>
  <si>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</si>
  <si>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</si>
  <si>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</si>
  <si>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</si>
  <si>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</si>
  <si>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</si>
  <si>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</si>
  <si>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</si>
  <si>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</si>
  <si>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</si>
  <si>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</si>
  <si>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</si>
  <si>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</si>
  <si>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</si>
  <si>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</si>
  <si>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</si>
  <si>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</si>
  <si>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</si>
  <si>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</si>
  <si>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</si>
  <si>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</si>
  <si>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</si>
  <si>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</si>
  <si>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</si>
  <si>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</si>
  <si>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</si>
  <si>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</si>
  <si>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</si>
  <si>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</si>
  <si>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</si>
  <si>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</si>
  <si>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</si>
  <si>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</si>
  <si>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</si>
  <si>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</si>
  <si>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</si>
  <si>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</si>
  <si>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</si>
  <si>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</si>
  <si>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</si>
  <si>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</si>
  <si>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</si>
  <si>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</si>
  <si>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</si>
  <si>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</si>
  <si>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</si>
  <si>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</si>
  <si>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</si>
  <si>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</si>
  <si>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</si>
  <si>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</si>
  <si>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</si>
  <si>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</si>
  <si>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</si>
  <si>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</si>
  <si>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</si>
  <si>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</si>
  <si>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</si>
  <si>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</si>
  <si>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</si>
  <si>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</si>
  <si>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</si>
  <si>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</si>
  <si>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</si>
  <si>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</si>
  <si>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</si>
  <si>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</si>
  <si>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</si>
  <si>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</si>
  <si>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</si>
  <si>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</si>
  <si>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</si>
  <si>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</si>
  <si>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</si>
  <si>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</si>
  <si>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</si>
  <si>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</si>
  <si>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</si>
  <si>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</si>
  <si>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</si>
  <si>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</si>
  <si>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</si>
  <si>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</si>
  <si>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</si>
  <si>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</si>
  <si>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</si>
  <si>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</si>
  <si>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</si>
  <si>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</si>
  <si>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</si>
  <si>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</si>
  <si>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</si>
  <si>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</si>
  <si>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</si>
  <si>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</si>
  <si>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</si>
  <si>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</si>
  <si>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</si>
  <si>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</si>
  <si>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</si>
  <si>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</si>
  <si>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</si>
  <si>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</si>
  <si>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</si>
  <si>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</si>
  <si>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</si>
  <si>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</si>
  <si>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</si>
  <si>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</si>
  <si>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</si>
  <si>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</si>
  <si>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</si>
  <si>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</si>
  <si>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</si>
  <si>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</si>
  <si>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</si>
  <si>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</si>
  <si>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</si>
  <si>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</si>
  <si>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</si>
  <si>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</si>
  <si>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</si>
  <si>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</si>
  <si>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</si>
  <si>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</si>
  <si>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</si>
  <si>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</si>
  <si>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</si>
  <si>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</si>
  <si>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</si>
  <si>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</si>
  <si>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</si>
  <si>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</si>
  <si>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</si>
  <si>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</si>
  <si>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</si>
  <si>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</si>
  <si>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</si>
  <si>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</si>
  <si>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</si>
  <si>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</si>
  <si>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</si>
  <si>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</si>
  <si>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</si>
  <si>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</si>
  <si>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</si>
  <si>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</si>
  <si>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</si>
  <si>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</si>
  <si>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</si>
  <si>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</si>
  <si>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</si>
  <si>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</si>
  <si>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</si>
  <si>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</si>
  <si>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</si>
  <si>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</si>
  <si>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</si>
  <si>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</si>
  <si>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</si>
  <si>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</si>
  <si>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</si>
  <si>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</si>
  <si>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</si>
  <si>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</si>
  <si>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</si>
  <si>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</si>
  <si>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</si>
  <si>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</si>
  <si>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</si>
  <si>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</si>
  <si>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</si>
  <si>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</si>
  <si>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</si>
  <si>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</si>
  <si>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</si>
  <si>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</si>
  <si>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</si>
  <si>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</si>
  <si>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</si>
  <si>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</si>
  <si>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</si>
  <si>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</si>
  <si>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</si>
  <si>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</si>
  <si>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</si>
  <si>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</si>
  <si>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</si>
  <si>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</si>
  <si>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</si>
  <si>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</si>
  <si>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</si>
  <si>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</si>
  <si>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</si>
  <si>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</si>
  <si>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</si>
  <si>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</si>
  <si>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</si>
  <si>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</si>
  <si>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</si>
  <si>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</si>
  <si>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</si>
  <si>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</si>
  <si>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</si>
  <si>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</si>
  <si>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</si>
  <si>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</si>
  <si>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</si>
  <si>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</si>
  <si>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</si>
  <si>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</si>
  <si>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</si>
  <si>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</si>
  <si>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</si>
  <si>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</si>
  <si>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</si>
  <si>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</si>
  <si>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</si>
  <si>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</si>
  <si>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</si>
  <si>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</si>
  <si>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</si>
  <si>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</si>
  <si>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</si>
  <si>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</si>
  <si>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</si>
  <si>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</si>
  <si>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</si>
  <si>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</si>
  <si>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</si>
  <si>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</si>
  <si>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</si>
  <si>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</si>
  <si>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</si>
  <si>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</si>
  <si>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</si>
  <si>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</si>
  <si>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</si>
  <si>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</si>
  <si>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</si>
  <si>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</si>
  <si>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</si>
  <si>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</si>
  <si>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</si>
  <si>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</si>
  <si>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</si>
  <si>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</si>
  <si>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</si>
  <si>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</si>
  <si>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</si>
  <si>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</si>
  <si>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</si>
  <si>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</si>
  <si>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</si>
  <si>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</si>
  <si>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</si>
  <si>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</si>
  <si>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</si>
  <si>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</si>
  <si>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</si>
  <si>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</si>
  <si>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</si>
  <si>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</si>
  <si>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</si>
  <si>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</si>
  <si>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</si>
  <si>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</si>
  <si>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</si>
  <si>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</si>
  <si>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</si>
  <si>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</si>
  <si>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</si>
  <si>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</si>
  <si>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</si>
  <si>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</si>
  <si>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</si>
  <si>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</si>
  <si>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</si>
  <si>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</si>
  <si>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</si>
  <si>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</si>
  <si>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</si>
  <si>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</si>
  <si>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</si>
  <si>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</si>
  <si>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</si>
  <si>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</si>
  <si>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</si>
  <si>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</si>
  <si>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</si>
  <si>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</si>
  <si>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</si>
  <si>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</si>
  <si>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</si>
  <si>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</si>
  <si>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</si>
  <si>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</si>
  <si>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</si>
  <si>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</si>
  <si>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</si>
  <si>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</si>
  <si>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</si>
  <si>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</si>
  <si>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</si>
  <si>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</si>
  <si>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</si>
  <si>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</si>
  <si>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</si>
  <si>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</si>
  <si>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</si>
  <si>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</si>
  <si>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</si>
  <si>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</si>
  <si>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</si>
  <si>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</si>
  <si>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</si>
  <si>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</si>
  <si>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</si>
  <si>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</si>
  <si>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</si>
  <si>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</si>
  <si>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</si>
  <si>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</si>
  <si>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</si>
  <si>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</si>
  <si>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</si>
  <si>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</si>
  <si>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</si>
  <si>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</si>
  <si>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</si>
  <si>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</si>
  <si>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</si>
  <si>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</si>
  <si>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</si>
  <si>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</si>
  <si>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</si>
  <si>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</si>
  <si>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</si>
  <si>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</si>
  <si>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</si>
  <si>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</si>
  <si>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</si>
  <si>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</si>
  <si>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</si>
  <si>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</si>
  <si>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</si>
  <si>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</si>
  <si>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</si>
  <si>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</si>
  <si>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</si>
  <si>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</si>
  <si>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</si>
  <si>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</si>
  <si>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</si>
  <si>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</si>
  <si>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</si>
  <si>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</si>
  <si>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</si>
  <si>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</si>
  <si>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</si>
  <si>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</si>
  <si>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</si>
  <si>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</si>
  <si>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</si>
  <si>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</si>
  <si>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</si>
  <si>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</si>
  <si>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</si>
  <si>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</si>
  <si>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</si>
  <si>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</si>
  <si>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</si>
  <si>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</si>
  <si>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</si>
  <si>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</si>
  <si>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</si>
  <si>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</si>
  <si>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</si>
  <si>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</si>
  <si>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</si>
  <si>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</si>
  <si>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</si>
  <si>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</si>
  <si>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</si>
  <si>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</si>
  <si>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</si>
  <si>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</si>
  <si>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</si>
  <si>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</si>
  <si>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</si>
  <si>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</si>
  <si>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</si>
  <si>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</si>
  <si>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</si>
  <si>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</si>
  <si>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</si>
  <si>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</si>
  <si>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</si>
  <si>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</si>
  <si>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</si>
  <si>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</si>
  <si>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</si>
  <si>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</si>
  <si>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</si>
  <si>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</si>
  <si>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</si>
  <si>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</si>
  <si>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</si>
  <si>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</si>
  <si>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</si>
  <si>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</si>
  <si>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</si>
  <si>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</si>
  <si>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</si>
  <si>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</si>
  <si>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</si>
  <si>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</si>
  <si>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</si>
  <si>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</si>
  <si>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</si>
  <si>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</si>
  <si>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</si>
  <si>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</si>
  <si>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</si>
  <si>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</si>
  <si>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</si>
  <si>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</si>
  <si>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</si>
  <si>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</si>
  <si>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</si>
  <si>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</si>
  <si>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</si>
  <si>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</si>
  <si>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</si>
  <si>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</si>
  <si>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</si>
  <si>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</si>
  <si>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</si>
  <si>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</si>
  <si>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</si>
  <si>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</si>
  <si>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</si>
  <si>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</si>
  <si>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</si>
  <si>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</si>
  <si>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</si>
  <si>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</si>
  <si>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</si>
  <si>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</si>
  <si>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</si>
  <si>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</si>
  <si>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</si>
  <si>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</si>
  <si>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</si>
  <si>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</si>
  <si>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</si>
  <si>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</si>
  <si>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</si>
  <si>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</si>
  <si>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</si>
  <si>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</si>
  <si>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</si>
  <si>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</si>
  <si>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</si>
  <si>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</si>
  <si>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</si>
  <si>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</si>
  <si>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</si>
  <si>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</si>
  <si>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</si>
  <si>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</si>
  <si>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</si>
  <si>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</si>
  <si>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</si>
  <si>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</si>
  <si>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</si>
  <si>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</si>
  <si>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</si>
  <si>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</si>
  <si>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</si>
  <si>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</si>
  <si>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</si>
  <si>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</si>
  <si>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</si>
  <si>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</si>
  <si>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</si>
  <si>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</si>
  <si>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</si>
  <si>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</si>
  <si>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</si>
  <si>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</si>
  <si>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</si>
  <si>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</si>
  <si>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</si>
  <si>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</si>
  <si>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</si>
  <si>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</si>
  <si>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</si>
  <si>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</si>
  <si>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</si>
  <si>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</si>
  <si>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</si>
  <si>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</si>
  <si>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</si>
  <si>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</si>
  <si>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</si>
  <si>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</si>
  <si>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</si>
  <si>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</si>
  <si>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</si>
  <si>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</si>
  <si>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</si>
  <si>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</si>
  <si>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</si>
  <si>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</si>
  <si>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</si>
  <si>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</si>
  <si>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</si>
  <si>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</si>
  <si>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</si>
  <si>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</si>
  <si>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</si>
  <si>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</si>
  <si>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</si>
  <si>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</si>
  <si>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</si>
  <si>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</si>
  <si>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</si>
  <si>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</si>
  <si>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</si>
  <si>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</si>
  <si>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</si>
  <si>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</si>
  <si>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</si>
  <si>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</si>
  <si>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</si>
  <si>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</si>
  <si>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</si>
  <si>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</si>
  <si>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</si>
  <si>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</si>
  <si>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</si>
  <si>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</si>
  <si>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</si>
  <si>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</si>
  <si>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</si>
  <si>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</si>
  <si>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</si>
  <si>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</si>
  <si>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</si>
  <si>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</si>
  <si>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</si>
  <si>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</si>
  <si>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</si>
  <si>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</si>
  <si>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</si>
  <si>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</si>
  <si>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</si>
  <si>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</si>
  <si>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</si>
  <si>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</si>
  <si>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</si>
  <si>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</si>
  <si>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</si>
  <si>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</si>
  <si>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</si>
  <si>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</si>
  <si>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</si>
  <si>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</si>
  <si>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</si>
  <si>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</si>
  <si>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</si>
  <si>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</si>
  <si>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</si>
  <si>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</si>
  <si>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</si>
  <si>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</si>
  <si>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</si>
  <si>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</si>
  <si>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</si>
  <si>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</si>
  <si>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</si>
  <si>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</si>
  <si>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</si>
  <si>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</si>
  <si>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</si>
  <si>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</si>
  <si>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</si>
  <si>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</si>
  <si>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</si>
  <si>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</si>
  <si>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</si>
  <si>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</si>
  <si>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</si>
  <si>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</si>
  <si>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</si>
  <si>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</si>
  <si>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</si>
  <si>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</si>
  <si>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</si>
  <si>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</si>
  <si>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</si>
  <si>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</si>
  <si>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</si>
  <si>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</si>
  <si>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</si>
  <si>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</si>
  <si>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</si>
  <si>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</si>
  <si>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</si>
  <si>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</si>
  <si>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</si>
  <si>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</si>
  <si>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</si>
  <si>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</si>
  <si>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</si>
  <si>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</si>
  <si>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</si>
  <si>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</si>
  <si>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</si>
  <si>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</si>
  <si>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</si>
  <si>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</si>
  <si>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</si>
  <si>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</si>
  <si>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</si>
  <si>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</si>
  <si>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</si>
  <si>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</si>
  <si>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</si>
  <si>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</si>
  <si>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</si>
  <si>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</si>
  <si>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</si>
  <si>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</si>
  <si>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</si>
  <si>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</si>
  <si>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</si>
  <si>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</si>
  <si>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</si>
  <si>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</si>
  <si>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</si>
  <si>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</si>
  <si>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</si>
  <si>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</si>
  <si>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</si>
  <si>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</si>
  <si>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</si>
  <si>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</si>
  <si>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</si>
  <si>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</si>
  <si>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</si>
  <si>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</si>
  <si>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</si>
  <si>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</si>
  <si>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</si>
  <si>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</si>
  <si>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</si>
  <si>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</si>
  <si>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</si>
  <si>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</si>
  <si>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</si>
  <si>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</si>
  <si>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</si>
  <si>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</si>
  <si>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</si>
  <si>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</si>
  <si>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</si>
  <si>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</si>
  <si>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</si>
  <si>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</si>
  <si>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</si>
  <si>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</si>
  <si>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</si>
  <si>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</si>
  <si>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</si>
  <si>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</si>
  <si>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</si>
  <si>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</si>
  <si>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</si>
  <si>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</si>
  <si>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</si>
  <si>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</si>
  <si>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</si>
  <si>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</si>
  <si>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</si>
  <si>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</si>
  <si>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</si>
  <si>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</si>
  <si>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</si>
  <si>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</si>
  <si>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</si>
  <si>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</si>
  <si>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</si>
  <si>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</si>
  <si>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</si>
  <si>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</si>
  <si>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</si>
  <si>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</si>
  <si>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</si>
  <si>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</si>
  <si>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</si>
  <si>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</si>
  <si>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</si>
  <si>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</si>
  <si>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</si>
  <si>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</si>
  <si>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</si>
  <si>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</si>
  <si>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</si>
  <si>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</si>
  <si>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</si>
  <si>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</si>
  <si>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</si>
  <si>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</si>
  <si>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</si>
  <si>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</si>
  <si>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</si>
  <si>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</si>
  <si>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</si>
  <si>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</si>
  <si>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</si>
  <si>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</si>
  <si>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</si>
  <si>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</si>
  <si>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</si>
  <si>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</si>
  <si>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</si>
  <si>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</si>
  <si>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</si>
  <si>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</si>
  <si>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</si>
  <si>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</si>
  <si>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</si>
  <si>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</si>
  <si>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</si>
  <si>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</si>
  <si>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</si>
  <si>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</si>
  <si>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</si>
  <si>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</si>
  <si>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</si>
  <si>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</si>
  <si>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</si>
  <si>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</si>
  <si>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</si>
  <si>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</si>
  <si>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</si>
  <si>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</si>
  <si>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</si>
  <si>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</si>
  <si>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</si>
  <si>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</si>
  <si>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</si>
  <si>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</si>
  <si>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</si>
  <si>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</si>
  <si>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</si>
  <si>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</si>
  <si>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</si>
  <si>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</si>
  <si>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</si>
  <si>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</si>
  <si>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</si>
  <si>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</si>
  <si>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</si>
  <si>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</si>
  <si>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</si>
  <si>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</si>
  <si>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</si>
  <si>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</si>
  <si>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</si>
  <si>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</si>
  <si>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</si>
  <si>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</si>
  <si>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</si>
  <si>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</si>
  <si>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</si>
  <si>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</si>
  <si>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</si>
  <si>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</si>
  <si>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</si>
  <si>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</si>
  <si>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</si>
  <si>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</si>
  <si>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</si>
  <si>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</si>
  <si>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</si>
  <si>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</si>
  <si>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</si>
  <si>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</si>
  <si>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</si>
  <si>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</si>
  <si>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</si>
  <si>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</si>
  <si>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</si>
  <si>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</si>
  <si>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</si>
  <si>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</si>
  <si>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</si>
  <si>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</si>
  <si>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</si>
  <si>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</si>
  <si>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</si>
  <si>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</si>
  <si>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</si>
  <si>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</si>
  <si>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</si>
  <si>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</si>
  <si>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</si>
  <si>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</si>
  <si>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</si>
  <si>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</si>
  <si>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</si>
  <si>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</si>
  <si>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</si>
  <si>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</si>
  <si>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</si>
  <si>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</si>
  <si>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</si>
  <si>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</si>
  <si>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</si>
  <si>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</si>
  <si>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</si>
  <si>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</si>
  <si>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</si>
  <si>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</si>
  <si>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</si>
  <si>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</si>
  <si>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</si>
  <si>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</si>
  <si>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</si>
  <si>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</si>
  <si>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</si>
  <si>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</si>
  <si>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</si>
  <si>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</si>
  <si>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</si>
  <si>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</si>
  <si>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</si>
  <si>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</si>
  <si>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</si>
  <si>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</si>
  <si>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</si>
  <si>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</si>
  <si>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</si>
  <si>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</si>
  <si>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</si>
  <si>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</si>
  <si>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</si>
  <si>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</si>
  <si>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</si>
  <si>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</si>
  <si>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</si>
  <si>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</si>
  <si>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</si>
  <si>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</si>
  <si>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</si>
  <si>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</si>
  <si>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</si>
  <si>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</si>
  <si>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</si>
  <si>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</si>
  <si>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</si>
  <si>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</si>
  <si>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</si>
  <si>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</si>
  <si>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</si>
  <si>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</si>
  <si>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</si>
  <si>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</si>
  <si>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</si>
  <si>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</si>
  <si>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</si>
  <si>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</si>
  <si>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</si>
  <si>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</si>
  <si>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</si>
  <si>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</si>
  <si>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</si>
  <si>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</si>
  <si>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</si>
  <si>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</si>
  <si>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</si>
  <si>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</si>
  <si>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</si>
  <si>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</si>
  <si>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</si>
  <si>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</si>
  <si>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</si>
  <si>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</si>
  <si>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</si>
  <si>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</si>
  <si>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</si>
  <si>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</si>
  <si>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</si>
  <si>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</si>
  <si>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</si>
  <si>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</si>
  <si>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</si>
  <si>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</si>
  <si>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</si>
  <si>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</si>
  <si>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</si>
  <si>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</si>
  <si>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</si>
  <si>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</si>
  <si>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</si>
  <si>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</si>
  <si>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</si>
  <si>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</si>
  <si>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</si>
  <si>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</si>
  <si>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</si>
  <si>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</si>
  <si>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</si>
  <si>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</si>
  <si>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</si>
  <si>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</si>
  <si>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</si>
  <si>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</si>
  <si>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</si>
  <si>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</si>
  <si>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</si>
  <si>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</si>
  <si>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</si>
  <si>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</si>
  <si>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</si>
  <si>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</si>
  <si>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</si>
  <si>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</si>
  <si>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</si>
  <si>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</si>
  <si>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</si>
  <si>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</si>
  <si>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</si>
  <si>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</si>
  <si>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</si>
  <si>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</si>
  <si>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</si>
  <si>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</si>
  <si>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</si>
  <si>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</si>
  <si>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</si>
  <si>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</si>
  <si>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</si>
  <si>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</si>
  <si>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</si>
  <si>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</si>
  <si>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</si>
  <si>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</si>
  <si>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</si>
  <si>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</si>
  <si>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</si>
  <si>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</si>
  <si>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</si>
  <si>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</si>
  <si>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</si>
  <si>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</si>
  <si>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</si>
  <si>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</si>
  <si>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</si>
  <si>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</si>
  <si>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</si>
  <si>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</si>
  <si>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</si>
  <si>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</si>
  <si>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</si>
  <si>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</si>
  <si>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</si>
  <si>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</si>
  <si>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</si>
  <si>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</si>
  <si>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</si>
  <si>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</si>
  <si>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</si>
  <si>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</si>
  <si>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</si>
  <si>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</si>
  <si>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</si>
  <si>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</si>
  <si>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</si>
  <si>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</si>
  <si>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</si>
  <si>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</si>
  <si>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</si>
  <si>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</si>
  <si>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</si>
  <si>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</si>
  <si>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</si>
  <si>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</si>
  <si>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</si>
  <si>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</si>
  <si>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</si>
  <si>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</si>
  <si>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</si>
  <si>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</si>
  <si>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</si>
  <si>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</si>
  <si>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</si>
  <si>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</si>
  <si>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</si>
  <si>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</si>
  <si>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</si>
  <si>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</si>
  <si>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</si>
  <si>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</si>
  <si>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</si>
  <si>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</si>
  <si>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</si>
  <si>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</si>
  <si>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</si>
  <si>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</si>
  <si>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</si>
  <si>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</si>
  <si>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</si>
  <si>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</si>
  <si>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</si>
  <si>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</si>
  <si>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</si>
  <si>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</si>
  <si>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</si>
  <si>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</si>
  <si>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</si>
  <si>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</si>
  <si>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</si>
  <si>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</si>
  <si>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</si>
  <si>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</si>
  <si>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</si>
  <si>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</si>
  <si>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</si>
  <si>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</si>
  <si>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</si>
  <si>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</si>
  <si>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</si>
  <si>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</si>
  <si>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</si>
  <si>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</si>
  <si>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</si>
  <si>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</si>
  <si>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</si>
  <si>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</si>
  <si>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</si>
  <si>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</si>
  <si>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</si>
  <si>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</si>
  <si>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</si>
  <si>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</si>
  <si>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</si>
  <si>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</si>
  <si>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</si>
  <si>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</si>
  <si>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</si>
  <si>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</si>
  <si>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</si>
  <si>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</si>
  <si>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</si>
  <si>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</si>
  <si>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</si>
  <si>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</si>
  <si>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</si>
  <si>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</si>
  <si>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</si>
  <si>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</si>
  <si>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</si>
  <si>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</si>
  <si>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</si>
  <si>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</si>
  <si>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</si>
  <si>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</si>
  <si>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</si>
  <si>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</si>
  <si>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</si>
  <si>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</si>
  <si>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</si>
  <si>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</si>
  <si>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</si>
  <si>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</si>
  <si>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</si>
  <si>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</si>
  <si>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</si>
  <si>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</si>
  <si>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</si>
  <si>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</si>
  <si>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</si>
  <si>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</si>
  <si>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</si>
  <si>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</si>
  <si>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</si>
  <si>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</si>
  <si>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</si>
  <si>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</si>
  <si>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</si>
  <si>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</si>
  <si>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</si>
  <si>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</si>
  <si>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</si>
  <si>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</si>
  <si>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</si>
  <si>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</si>
  <si>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</si>
  <si>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</si>
  <si>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</si>
  <si>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</si>
  <si>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</si>
  <si>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</si>
  <si>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</si>
  <si>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</si>
  <si>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</si>
  <si>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</si>
  <si>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</si>
  <si>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</si>
  <si>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</si>
  <si>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</si>
  <si>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</si>
  <si>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</si>
  <si>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</si>
  <si>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</si>
  <si>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</si>
  <si>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</si>
  <si>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</si>
  <si>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</si>
  <si>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</si>
  <si>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</si>
  <si>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</si>
  <si>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</si>
  <si>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</si>
  <si>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</si>
  <si>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</si>
  <si>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</si>
  <si>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</si>
  <si>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</si>
  <si>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</si>
  <si>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</si>
  <si>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</si>
  <si>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</si>
  <si>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</si>
  <si>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</si>
  <si>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</si>
  <si>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</si>
  <si>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</si>
  <si>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</si>
  <si>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</si>
  <si>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</si>
  <si>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</si>
  <si>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</si>
  <si>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</si>
  <si>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</si>
  <si>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</si>
  <si>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</si>
  <si>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</si>
  <si>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</si>
  <si>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</si>
  <si>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</si>
  <si>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</si>
  <si>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</si>
  <si>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</si>
  <si>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</si>
  <si>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</si>
  <si>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</si>
  <si>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</si>
  <si>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</si>
  <si>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</si>
  <si>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</si>
  <si>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</si>
  <si>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</si>
  <si>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</si>
  <si>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</si>
  <si>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</si>
  <si>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</si>
  <si>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</si>
  <si>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</si>
  <si>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</si>
  <si>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</si>
  <si>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</si>
  <si>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</si>
  <si>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</si>
  <si>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</si>
  <si>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</si>
  <si>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</si>
  <si>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</si>
  <si>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</si>
  <si>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</si>
  <si>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</si>
  <si>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</si>
  <si>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</si>
  <si>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</si>
  <si>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</si>
  <si>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</si>
  <si>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</si>
  <si>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</si>
  <si>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</si>
  <si>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</si>
  <si>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</si>
  <si>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</si>
  <si>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</si>
  <si>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</si>
  <si>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</si>
  <si>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</si>
  <si>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</si>
  <si>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</si>
  <si>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</si>
  <si>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</si>
  <si>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</si>
  <si>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</si>
  <si>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</si>
  <si>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</si>
  <si>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</si>
  <si>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</si>
  <si>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</si>
  <si>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</si>
  <si>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</si>
  <si>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</si>
  <si>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</si>
  <si>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</si>
  <si>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</si>
  <si>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</si>
  <si>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</si>
  <si>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</si>
  <si>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</si>
  <si>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</si>
  <si>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</si>
  <si>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</si>
  <si>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</si>
  <si>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</si>
  <si>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</si>
  <si>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</si>
  <si>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</si>
  <si>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</si>
  <si>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</si>
  <si>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</si>
  <si>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</si>
  <si>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</si>
  <si>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</si>
  <si>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</si>
  <si>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</si>
  <si>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</si>
  <si>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</si>
  <si>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</si>
  <si>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</si>
  <si>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</si>
  <si>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</si>
  <si>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</si>
  <si>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</si>
  <si>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</si>
  <si>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</si>
  <si>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</si>
  <si>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</si>
  <si>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</si>
  <si>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</si>
  <si>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</si>
  <si>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</si>
  <si>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</si>
  <si>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</si>
  <si>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</si>
  <si>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</si>
  <si>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</si>
  <si>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</si>
  <si>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</si>
  <si>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</si>
  <si>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</si>
  <si>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</si>
  <si>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</si>
  <si>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</si>
  <si>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</si>
  <si>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</si>
  <si>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</si>
  <si>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</si>
  <si>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</si>
  <si>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</si>
  <si>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</si>
  <si>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</si>
  <si>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</si>
  <si>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</si>
  <si>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</si>
  <si>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</si>
  <si>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</si>
  <si>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</si>
  <si>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</si>
  <si>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</si>
  <si>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</si>
  <si>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</si>
  <si>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</si>
  <si>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</si>
  <si>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</si>
  <si>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</si>
  <si>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</si>
  <si>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</si>
  <si>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</si>
  <si>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</si>
  <si>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</si>
  <si>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</si>
  <si>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</si>
  <si>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</si>
  <si>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</si>
  <si>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</si>
  <si>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</si>
  <si>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</si>
  <si>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</si>
  <si>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</si>
  <si>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</si>
  <si>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</si>
  <si>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</si>
  <si>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</si>
  <si>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</si>
  <si>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</si>
  <si>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</si>
  <si>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</si>
  <si>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</si>
  <si>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</si>
  <si>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</si>
  <si>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</si>
  <si>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</si>
  <si>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</si>
  <si>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</si>
  <si>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</si>
  <si>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</si>
  <si>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</si>
  <si>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</si>
  <si>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</si>
  <si>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</si>
  <si>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</si>
  <si>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</si>
  <si>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</si>
  <si>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</si>
  <si>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</si>
  <si>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</si>
  <si>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</si>
  <si>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</si>
  <si>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</si>
  <si>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</si>
  <si>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</si>
  <si>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</si>
  <si>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</si>
  <si>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</si>
  <si>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</si>
  <si>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</si>
  <si>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</si>
  <si>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</si>
  <si>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</si>
  <si>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</si>
  <si>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</si>
  <si>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</si>
  <si>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</si>
  <si>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</si>
  <si>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</si>
  <si>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</si>
  <si>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</si>
  <si>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</si>
  <si>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</si>
  <si>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</si>
  <si>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</si>
  <si>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</si>
  <si>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</si>
  <si>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</si>
  <si>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</si>
  <si>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</si>
  <si>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</si>
  <si>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</si>
  <si>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</si>
  <si>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</si>
  <si>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</si>
  <si>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</si>
  <si>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</si>
  <si>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</si>
  <si>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</si>
  <si>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</si>
  <si>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</si>
  <si>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</si>
  <si>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</si>
  <si>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</si>
  <si>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</si>
  <si>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</si>
  <si>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</si>
  <si>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</si>
  <si>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</si>
  <si>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</si>
  <si>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</si>
  <si>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</si>
  <si>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</si>
  <si>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</si>
  <si>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</si>
  <si>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</si>
  <si>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</si>
  <si>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</si>
  <si>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</si>
  <si>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</si>
  <si>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</si>
  <si>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</si>
  <si>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</si>
  <si>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</si>
  <si>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</si>
  <si>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</si>
  <si>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</si>
  <si>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</si>
  <si>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</si>
  <si>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</si>
  <si>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</si>
  <si>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</si>
  <si>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</si>
  <si>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</si>
  <si>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</si>
  <si>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</si>
  <si>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</si>
  <si>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</si>
  <si>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</si>
  <si>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</si>
  <si>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</si>
  <si>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</si>
  <si>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</si>
  <si>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</si>
  <si>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</si>
  <si>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</si>
  <si>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</si>
  <si>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</si>
  <si>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</si>
  <si>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</si>
  <si>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</si>
  <si>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</si>
  <si>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</si>
  <si>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</si>
  <si>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</si>
  <si>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</si>
  <si>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</si>
  <si>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</si>
  <si>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</si>
  <si>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</si>
  <si>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</si>
  <si>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</si>
  <si>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</si>
  <si>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</si>
  <si>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</si>
  <si>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</si>
  <si>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</si>
  <si>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</si>
  <si>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</si>
  <si>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</si>
  <si>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</si>
  <si>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</si>
  <si>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</si>
  <si>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</si>
  <si>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</si>
  <si>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</si>
  <si>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</si>
  <si>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</si>
  <si>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</si>
  <si>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</si>
  <si>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</si>
  <si>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</si>
  <si>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</si>
  <si>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</si>
  <si>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</si>
  <si>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</si>
  <si>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</si>
  <si>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</si>
  <si>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</si>
  <si>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</si>
  <si>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</si>
  <si>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</si>
  <si>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</si>
  <si>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</si>
  <si>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</si>
  <si>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</si>
  <si>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</si>
  <si>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</si>
  <si>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</si>
  <si>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</si>
  <si>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</si>
  <si>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</si>
  <si>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</si>
  <si>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</si>
  <si>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</si>
  <si>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</si>
  <si>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</si>
  <si>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</si>
  <si>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</si>
  <si>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</si>
  <si>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</si>
  <si>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</si>
  <si>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</si>
  <si>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</si>
  <si>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</si>
  <si>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</si>
  <si>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</si>
  <si>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</si>
  <si>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</si>
  <si>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</si>
  <si>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</si>
  <si>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</si>
  <si>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</si>
  <si>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</si>
  <si>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</si>
  <si>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</si>
  <si>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</si>
  <si>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</si>
  <si>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</si>
  <si>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</si>
  <si>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</si>
  <si>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</si>
  <si>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</si>
  <si>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</si>
  <si>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</si>
  <si>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</si>
  <si>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</si>
  <si>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</si>
  <si>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</si>
  <si>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</si>
  <si>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</si>
  <si>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</si>
  <si>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</si>
  <si>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</si>
  <si>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</si>
  <si>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</si>
  <si>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</si>
  <si>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</si>
  <si>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</si>
  <si>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</si>
  <si>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</si>
  <si>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</si>
  <si>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</si>
  <si>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</si>
  <si>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</si>
  <si>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</si>
  <si>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</si>
  <si>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</si>
  <si>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</si>
  <si>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</si>
  <si>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</si>
  <si>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</si>
  <si>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</si>
  <si>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</si>
  <si>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</si>
  <si>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</si>
  <si>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</si>
  <si>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</si>
  <si>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</si>
  <si>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</si>
  <si>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</si>
  <si>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</si>
  <si>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</si>
  <si>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</si>
  <si>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</si>
  <si>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</si>
  <si>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</si>
  <si>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</si>
  <si>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</si>
  <si>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</si>
  <si>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</si>
  <si>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</si>
  <si>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</si>
  <si>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</si>
  <si>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</si>
  <si>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</si>
  <si>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</si>
  <si>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</si>
  <si>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</si>
  <si>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</si>
  <si>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</si>
  <si>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</si>
  <si>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</si>
  <si>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</si>
  <si>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</si>
  <si>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</si>
  <si>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</si>
  <si>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</si>
  <si>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</si>
  <si>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</si>
  <si>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</si>
  <si>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</si>
  <si>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</si>
  <si>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</si>
  <si>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</si>
  <si>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</si>
  <si>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</si>
  <si>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</si>
  <si>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</si>
  <si>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</si>
  <si>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</si>
  <si>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</si>
  <si>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</si>
  <si>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</si>
  <si>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</si>
  <si>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</si>
  <si>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</si>
  <si>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</si>
  <si>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</si>
  <si>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</si>
  <si>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</si>
  <si>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</si>
  <si>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</si>
  <si>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</si>
  <si>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</si>
  <si>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</si>
  <si>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</si>
  <si>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</si>
  <si>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</si>
  <si>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</si>
  <si>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</si>
  <si>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</si>
  <si>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</si>
  <si>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</si>
  <si>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</si>
  <si>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</si>
  <si>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</si>
  <si>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</si>
  <si>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</si>
  <si>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</si>
  <si>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</si>
  <si>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</si>
  <si>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</si>
  <si>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</si>
  <si>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</si>
  <si>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</si>
  <si>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</si>
  <si>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</si>
  <si>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</si>
  <si>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</si>
  <si>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</si>
  <si>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</si>
  <si>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</si>
  <si>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</si>
  <si>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</si>
  <si>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</si>
  <si>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</si>
  <si>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</si>
  <si>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</si>
  <si>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</si>
  <si>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</si>
  <si>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</si>
  <si>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</si>
  <si>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</si>
  <si>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</si>
  <si>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</si>
  <si>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</si>
  <si>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</si>
  <si>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</si>
  <si>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</si>
  <si>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</si>
  <si>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</si>
  <si>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</si>
  <si>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</si>
  <si>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</si>
  <si>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</si>
  <si>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</si>
  <si>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</si>
  <si>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</si>
  <si>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</si>
  <si>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</si>
  <si>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</si>
  <si>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</si>
  <si>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</si>
  <si>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</si>
  <si>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</si>
  <si>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</si>
  <si>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</si>
  <si>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</si>
  <si>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</si>
  <si>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</si>
  <si>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</si>
  <si>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</si>
  <si>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</si>
  <si>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</si>
  <si>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</si>
  <si>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</si>
  <si>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</si>
  <si>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</si>
  <si>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</si>
  <si>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</si>
  <si>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</si>
  <si>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</si>
  <si>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</si>
  <si>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</si>
  <si>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</si>
  <si>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</si>
  <si>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</si>
  <si>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</si>
  <si>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</si>
  <si>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</si>
  <si>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</si>
  <si>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</si>
  <si>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</si>
  <si>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</si>
  <si>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</si>
  <si>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</si>
  <si>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</si>
  <si>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</si>
  <si>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</si>
  <si>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</si>
  <si>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</si>
  <si>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</si>
  <si>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</si>
  <si>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</si>
  <si>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</si>
  <si>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</si>
  <si>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</si>
  <si>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</si>
  <si>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</si>
  <si>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</si>
  <si>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</si>
  <si>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</si>
  <si>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</si>
  <si>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</si>
  <si>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</si>
  <si>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</si>
  <si>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</si>
  <si>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</si>
  <si>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</si>
  <si>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</si>
  <si>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</si>
  <si>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</si>
  <si>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</si>
  <si>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</si>
  <si>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</si>
  <si>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</si>
  <si>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</si>
  <si>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</si>
  <si>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</si>
  <si>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</si>
  <si>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</si>
  <si>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</si>
  <si>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</si>
  <si>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</si>
  <si>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</si>
  <si>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</si>
  <si>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</si>
  <si>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</si>
  <si>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</si>
  <si>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</si>
  <si>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</si>
  <si>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</si>
  <si>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</si>
  <si>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</si>
  <si>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</si>
  <si>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</si>
  <si>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</si>
  <si>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</si>
  <si>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</si>
  <si>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</si>
  <si>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</si>
  <si>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</si>
  <si>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</si>
  <si>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</si>
  <si>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</si>
  <si>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</si>
  <si>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</si>
  <si>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</si>
  <si>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</si>
  <si>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</si>
  <si>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</si>
  <si>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</si>
  <si>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</si>
  <si>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</si>
  <si>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</si>
  <si>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</si>
  <si>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</si>
  <si>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</si>
  <si>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</si>
  <si>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</si>
  <si>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</si>
  <si>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</si>
  <si>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</si>
  <si>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</si>
  <si>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</si>
  <si>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</si>
  <si>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</si>
  <si>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</si>
  <si>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</si>
  <si>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</si>
  <si>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</si>
  <si>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</si>
  <si>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</si>
  <si>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</si>
  <si>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</si>
  <si>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</si>
  <si>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</si>
  <si>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</si>
  <si>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</si>
  <si>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</si>
  <si>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</si>
  <si>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</si>
  <si>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</si>
  <si>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</si>
  <si>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</si>
  <si>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</si>
  <si>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</si>
  <si>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</si>
  <si>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</si>
  <si>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</si>
  <si>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</si>
  <si>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</si>
  <si>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</si>
  <si>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</si>
  <si>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</si>
  <si>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</si>
  <si>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</si>
  <si>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</si>
  <si>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</si>
  <si>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</si>
  <si>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</si>
  <si>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</si>
  <si>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</si>
  <si>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</si>
  <si>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</si>
  <si>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</si>
  <si>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</si>
  <si>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</si>
  <si>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</si>
  <si>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</si>
  <si>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</si>
  <si>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</si>
  <si>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</si>
  <si>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</si>
  <si>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</si>
  <si>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</si>
  <si>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</si>
  <si>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</si>
  <si>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</si>
  <si>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</si>
  <si>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</si>
  <si>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</si>
  <si>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</si>
  <si>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</si>
  <si>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</si>
  <si>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</si>
  <si>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</si>
  <si>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</si>
  <si>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</si>
  <si>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</si>
  <si>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</si>
  <si>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</si>
  <si>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</si>
  <si>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</si>
  <si>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</si>
  <si>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</si>
  <si>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</si>
  <si>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</si>
  <si>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</si>
  <si>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</si>
  <si>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</si>
  <si>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</si>
  <si>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</si>
  <si>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</si>
  <si>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</si>
  <si>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</si>
  <si>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</si>
  <si>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</si>
  <si>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</si>
  <si>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</si>
  <si>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</si>
  <si>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</si>
  <si>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</si>
  <si>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</si>
  <si>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</si>
  <si>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</si>
  <si>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</si>
  <si>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</si>
  <si>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</si>
  <si>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</si>
  <si>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</si>
  <si>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</si>
  <si>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</si>
  <si>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</si>
  <si>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</si>
  <si>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</si>
  <si>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</si>
  <si>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</si>
  <si>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</si>
  <si>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</si>
  <si>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</si>
  <si>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</si>
  <si>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</si>
  <si>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</si>
  <si>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</si>
  <si>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</si>
  <si>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</si>
  <si>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</si>
  <si>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</si>
  <si>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</si>
  <si>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</si>
  <si>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</si>
  <si>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</si>
  <si>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</si>
  <si>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</si>
  <si>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</si>
  <si>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</si>
  <si>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</si>
  <si>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</si>
  <si>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</si>
  <si>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</si>
  <si>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</si>
  <si>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</si>
  <si>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</si>
  <si>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</si>
  <si>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</si>
  <si>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</si>
  <si>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</si>
  <si>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</si>
  <si>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</si>
  <si>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</si>
  <si>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</si>
  <si>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</si>
  <si>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</si>
  <si>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</si>
  <si>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</si>
  <si>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</si>
  <si>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</si>
  <si>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</si>
  <si>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</si>
  <si>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</si>
  <si>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</si>
  <si>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</si>
  <si>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</si>
  <si>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</si>
  <si>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</si>
  <si>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</si>
  <si>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</si>
  <si>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</si>
  <si>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</si>
  <si>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</si>
  <si>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</si>
  <si>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</si>
  <si>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</si>
  <si>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</si>
  <si>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</si>
  <si>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</si>
  <si>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</si>
  <si>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</si>
  <si>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</si>
  <si>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</si>
  <si>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</si>
  <si>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</si>
  <si>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</si>
  <si>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</si>
  <si>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</si>
  <si>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</si>
  <si>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</si>
  <si>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</si>
  <si>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</si>
  <si>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</si>
  <si>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</si>
  <si>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</si>
  <si>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</si>
  <si>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</si>
  <si>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</si>
  <si>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</si>
  <si>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</si>
  <si>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</si>
  <si>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</si>
  <si>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</si>
  <si>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</si>
  <si>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</si>
  <si>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</si>
  <si>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</si>
  <si>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</si>
  <si>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</si>
  <si>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</si>
  <si>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</si>
  <si>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</si>
  <si>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</si>
  <si>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</si>
  <si>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</si>
  <si>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</si>
  <si>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</si>
  <si>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</si>
  <si>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</si>
  <si>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</si>
  <si>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</si>
  <si>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</si>
  <si>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</si>
  <si>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</si>
  <si>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</si>
  <si>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</si>
  <si>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</si>
  <si>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</si>
  <si>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</si>
  <si>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</si>
  <si>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</si>
  <si>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</si>
  <si>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</si>
  <si>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</si>
  <si>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</si>
  <si>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</si>
  <si>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</si>
  <si>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</si>
  <si>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</si>
  <si>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</si>
  <si>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</si>
  <si>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</si>
  <si>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</si>
  <si>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</si>
  <si>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</si>
  <si>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</si>
  <si>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</si>
  <si>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</si>
  <si>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</si>
  <si>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</si>
  <si>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</si>
  <si>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</si>
  <si>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</si>
  <si>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</si>
  <si>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</si>
  <si>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</si>
  <si>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</si>
  <si>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</si>
  <si>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</si>
  <si>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</si>
  <si>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</si>
  <si>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</si>
  <si>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</si>
  <si>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</si>
  <si>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</si>
  <si>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</si>
  <si>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</si>
  <si>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</si>
  <si>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</si>
  <si>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</si>
  <si>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</si>
  <si>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</si>
  <si>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</si>
  <si>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</si>
  <si>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</si>
  <si>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</si>
  <si>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</si>
  <si>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</si>
  <si>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</si>
  <si>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</si>
  <si>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</si>
  <si>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</si>
  <si>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</si>
  <si>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</si>
  <si>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</si>
  <si>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</si>
  <si>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</si>
  <si>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</si>
  <si>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</si>
  <si>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</si>
  <si>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</si>
  <si>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</si>
  <si>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</si>
  <si>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</si>
  <si>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</si>
  <si>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</si>
  <si>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</si>
  <si>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</si>
  <si>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</si>
  <si>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</si>
  <si>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</si>
  <si>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</si>
  <si>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</si>
  <si>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</si>
  <si>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</si>
  <si>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</si>
  <si>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</si>
  <si>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</si>
  <si>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</si>
  <si>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</si>
  <si>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</si>
  <si>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</si>
  <si>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</si>
  <si>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</si>
  <si>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</si>
  <si>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</si>
  <si>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</si>
  <si>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</si>
  <si>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</si>
  <si>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</si>
  <si>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</si>
  <si>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</si>
  <si>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</si>
  <si>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</si>
  <si>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</si>
  <si>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</si>
  <si>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</si>
  <si>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</si>
  <si>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</si>
  <si>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</si>
  <si>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</si>
  <si>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</si>
  <si>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</si>
  <si>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</si>
  <si>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</si>
  <si>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</si>
  <si>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</si>
  <si>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</si>
  <si>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</si>
  <si>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</si>
  <si>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</si>
  <si>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</si>
  <si>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</si>
  <si>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</si>
  <si>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</si>
  <si>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</si>
  <si>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</si>
  <si>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</si>
  <si>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</si>
  <si>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</si>
  <si>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</si>
  <si>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</si>
  <si>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</si>
  <si>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</si>
  <si>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</si>
  <si>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</si>
  <si>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</si>
  <si>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</si>
  <si>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</si>
  <si>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</si>
  <si>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</si>
  <si>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</si>
  <si>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</si>
  <si>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</si>
  <si>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</si>
  <si>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</si>
  <si>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</si>
  <si>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</si>
  <si>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</si>
  <si>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</si>
  <si>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</si>
  <si>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</si>
  <si>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</si>
  <si>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</si>
  <si>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</si>
  <si>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</si>
  <si>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</si>
  <si>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</si>
  <si>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</si>
  <si>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</si>
  <si>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</si>
  <si>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</si>
  <si>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</si>
  <si>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</si>
  <si>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</si>
  <si>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</si>
  <si>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</si>
  <si>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</si>
  <si>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</si>
  <si>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</si>
  <si>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</si>
  <si>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</si>
  <si>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</si>
  <si>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</si>
  <si>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</si>
  <si>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</si>
  <si>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</si>
  <si>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</si>
  <si>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</si>
  <si>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</si>
  <si>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</si>
  <si>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</si>
  <si>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</si>
  <si>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</si>
  <si>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</si>
  <si>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</si>
  <si>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</si>
  <si>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</si>
  <si>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</si>
  <si>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</si>
  <si>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</si>
  <si>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</si>
  <si>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</si>
  <si>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</si>
  <si>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</si>
  <si>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</si>
  <si>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</si>
  <si>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</si>
  <si>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</si>
  <si>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</si>
  <si>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</si>
  <si>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</si>
  <si>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</si>
  <si>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</si>
  <si>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</si>
  <si>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</si>
  <si>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</si>
  <si>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</si>
  <si>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</si>
  <si>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</si>
  <si>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</si>
  <si>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</si>
  <si>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</si>
  <si>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</si>
  <si>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</si>
  <si>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</si>
  <si>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</si>
  <si>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</si>
  <si>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</si>
  <si>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</si>
  <si>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</si>
  <si>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</si>
  <si>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</si>
  <si>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</si>
  <si>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</si>
  <si>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</si>
  <si>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</si>
  <si>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</si>
  <si>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</si>
  <si>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</si>
  <si>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</si>
  <si>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</si>
  <si>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</si>
  <si>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</si>
  <si>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</si>
  <si>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</si>
  <si>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</si>
  <si>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</si>
  <si>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</si>
  <si>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</si>
  <si>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</si>
  <si>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</si>
  <si>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</si>
  <si>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</si>
  <si>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</si>
  <si>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</si>
  <si>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</si>
  <si>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</si>
  <si>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</si>
  <si>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</si>
  <si>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</si>
  <si>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</si>
  <si>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</si>
  <si>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</si>
  <si>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</si>
  <si>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</si>
  <si>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</si>
  <si>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</si>
  <si>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</si>
  <si>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</si>
  <si>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</si>
  <si>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</si>
  <si>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</si>
  <si>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</si>
  <si>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</si>
  <si>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</si>
  <si>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</si>
  <si>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</si>
  <si>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</si>
  <si>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</si>
  <si>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</si>
  <si>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</si>
  <si>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</si>
  <si>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</si>
  <si>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</si>
  <si>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</si>
  <si>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</si>
  <si>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</si>
  <si>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</si>
  <si>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</si>
  <si>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</si>
  <si>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</si>
  <si>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</si>
  <si>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</si>
  <si>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</si>
  <si>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</si>
  <si>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</si>
  <si>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</si>
  <si>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</si>
  <si>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</si>
  <si>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</si>
  <si>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</si>
  <si>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</si>
  <si>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</si>
  <si>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</si>
  <si>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</si>
  <si>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</si>
  <si>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</si>
  <si>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</si>
  <si>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</si>
  <si>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</si>
  <si>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</si>
  <si>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</si>
  <si>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</si>
  <si>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</si>
  <si>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</si>
  <si>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</si>
  <si>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</si>
  <si>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</si>
  <si>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</si>
  <si>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</si>
  <si>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</si>
  <si>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</si>
  <si>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</si>
  <si>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</si>
  <si>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</si>
  <si>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</si>
  <si>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</si>
  <si>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</si>
  <si>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</si>
  <si>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</si>
  <si>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</si>
  <si>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</si>
  <si>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</si>
  <si>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</si>
  <si>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</si>
  <si>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</si>
  <si>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</si>
  <si>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</si>
  <si>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</si>
  <si>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</si>
  <si>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</si>
  <si>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</si>
  <si>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</si>
  <si>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</si>
  <si>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</si>
  <si>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</si>
  <si>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</si>
  <si>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</si>
  <si>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</si>
  <si>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</si>
  <si>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</si>
  <si>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</si>
  <si>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</si>
  <si>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</si>
  <si>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</si>
  <si>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</si>
  <si>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</si>
  <si>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</si>
  <si>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</si>
  <si>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</si>
  <si>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</si>
  <si>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</si>
  <si>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</si>
  <si>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</si>
  <si>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</si>
  <si>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</si>
  <si>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</si>
  <si>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</si>
  <si>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</si>
  <si>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</si>
  <si>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</si>
  <si>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</si>
  <si>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</si>
  <si>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</si>
  <si>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</si>
  <si>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</si>
  <si>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</si>
  <si>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</si>
  <si>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</si>
  <si>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</si>
  <si>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</si>
  <si>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</si>
  <si>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</si>
  <si>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</si>
  <si>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</si>
  <si>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</si>
  <si>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</si>
  <si>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</si>
  <si>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</si>
  <si>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</si>
  <si>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</si>
  <si>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</si>
  <si>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</si>
  <si>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</si>
  <si>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</si>
  <si>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</si>
  <si>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</si>
  <si>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</si>
  <si>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</si>
  <si>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</si>
  <si>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</si>
  <si>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</si>
  <si>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</si>
  <si>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</si>
  <si>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</si>
  <si>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</si>
  <si>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</si>
  <si>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</si>
  <si>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</si>
  <si>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</si>
  <si>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</si>
  <si>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</si>
  <si>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</si>
  <si>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</si>
  <si>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</si>
  <si>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</si>
  <si>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</si>
  <si>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</si>
  <si>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</si>
  <si>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</si>
  <si>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</si>
  <si>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</si>
  <si>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</si>
  <si>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</si>
  <si>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</si>
  <si>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</si>
  <si>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</si>
  <si>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</si>
  <si>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</si>
  <si>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</si>
  <si>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</si>
  <si>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</si>
  <si>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</si>
  <si>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</si>
  <si>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</si>
  <si>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</si>
  <si>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</si>
  <si>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</si>
  <si>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</si>
  <si>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</si>
  <si>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</si>
  <si>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</si>
  <si>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</si>
  <si>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</si>
  <si>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</si>
  <si>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</si>
  <si>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</si>
  <si>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</si>
  <si>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</si>
  <si>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</si>
  <si>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</si>
  <si>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</si>
  <si>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</si>
  <si>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</si>
  <si>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</si>
  <si>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</si>
  <si>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</si>
  <si>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</si>
  <si>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</si>
  <si>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</si>
  <si>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</si>
  <si>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</si>
  <si>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</si>
  <si>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</si>
  <si>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</si>
  <si>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</si>
  <si>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</si>
  <si>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</si>
  <si>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</si>
  <si>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</si>
  <si>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</si>
  <si>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</si>
  <si>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</si>
  <si>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</si>
  <si>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</si>
  <si>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</si>
  <si>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</si>
  <si>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</si>
  <si>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</si>
  <si>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</si>
  <si>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</si>
  <si>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</si>
  <si>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</si>
  <si>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</si>
  <si>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</si>
  <si>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</si>
  <si>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</si>
  <si>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</si>
  <si>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</si>
  <si>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</si>
  <si>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</si>
  <si>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</si>
  <si>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</si>
  <si>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</si>
  <si>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</si>
  <si>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</si>
  <si>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</si>
  <si>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</si>
  <si>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</si>
  <si>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</si>
  <si>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</si>
  <si>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</si>
  <si>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</si>
  <si>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</si>
  <si>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</si>
  <si>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</si>
  <si>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</si>
  <si>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</si>
  <si>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</si>
  <si>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</si>
  <si>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</si>
  <si>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</si>
  <si>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</si>
  <si>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</si>
  <si>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</si>
  <si>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</si>
  <si>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</si>
  <si>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</si>
  <si>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</si>
  <si>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</si>
  <si>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</si>
  <si>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</si>
  <si>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</si>
  <si>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</si>
  <si>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</si>
  <si>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</si>
  <si>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</si>
  <si>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</si>
  <si>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</si>
  <si>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</si>
  <si>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</si>
  <si>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</si>
  <si>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</si>
  <si>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</si>
  <si>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</si>
  <si>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</si>
  <si>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</si>
  <si>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</si>
  <si>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</si>
  <si>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</si>
  <si>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</si>
  <si>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</si>
  <si>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</si>
  <si>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</si>
  <si>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</si>
  <si>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</si>
  <si>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</si>
  <si>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</si>
  <si>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</si>
  <si>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</si>
  <si>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</si>
  <si>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</si>
  <si>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</si>
  <si>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</si>
  <si>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</si>
  <si>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</si>
  <si>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</si>
  <si>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</si>
  <si>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</si>
  <si>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</si>
  <si>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</si>
  <si>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</si>
  <si>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</si>
  <si>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</si>
  <si>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</si>
  <si>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</si>
  <si>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</si>
  <si>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</si>
  <si>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</si>
  <si>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</si>
  <si>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</si>
  <si>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</si>
  <si>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</si>
  <si>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</si>
  <si>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</si>
  <si>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</si>
  <si>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</si>
  <si>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</si>
  <si>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</si>
  <si>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</si>
  <si>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</si>
  <si>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</si>
  <si>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</si>
  <si>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</si>
  <si>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</si>
  <si>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</si>
  <si>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</si>
  <si>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</si>
  <si>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</si>
  <si>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</si>
  <si>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</si>
  <si>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</si>
  <si>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</si>
  <si>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</si>
  <si>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</si>
  <si>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</si>
  <si>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</si>
  <si>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</si>
  <si>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</si>
  <si>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</si>
  <si>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</si>
  <si>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</si>
  <si>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</si>
  <si>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</si>
  <si>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</si>
  <si>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</si>
  <si>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</si>
  <si>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</si>
  <si>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</si>
  <si>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</si>
  <si>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</si>
  <si>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</si>
  <si>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</si>
  <si>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</si>
  <si>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</si>
  <si>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</si>
  <si>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</si>
  <si>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</si>
  <si>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</si>
  <si>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</si>
  <si>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</si>
  <si>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</si>
  <si>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</si>
  <si>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</si>
  <si>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</si>
  <si>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</si>
  <si>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</si>
  <si>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</si>
  <si>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</si>
  <si>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</si>
  <si>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</si>
  <si>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</si>
  <si>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</si>
  <si>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</si>
  <si>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</si>
  <si>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</si>
  <si>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</si>
  <si>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</si>
  <si>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</si>
  <si>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</si>
  <si>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</si>
  <si>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</si>
  <si>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</si>
  <si>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</si>
  <si>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</si>
  <si>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</si>
  <si>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</si>
  <si>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</si>
  <si>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</si>
  <si>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</si>
  <si>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</si>
  <si>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</si>
  <si>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</si>
  <si>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</si>
  <si>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</si>
  <si>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</si>
  <si>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</si>
  <si>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</si>
  <si>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</si>
  <si>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</si>
  <si>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</si>
  <si>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</si>
  <si>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</si>
  <si>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</si>
  <si>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</si>
  <si>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</si>
  <si>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</si>
  <si>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</si>
  <si>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</si>
  <si>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</si>
  <si>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</si>
  <si>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</si>
  <si>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</si>
  <si>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</si>
  <si>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</si>
  <si>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</si>
  <si>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</si>
  <si>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</si>
  <si>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</si>
  <si>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</si>
  <si>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</si>
  <si>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</si>
  <si>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</si>
  <si>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</si>
  <si>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</si>
  <si>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</si>
  <si>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</si>
  <si>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</si>
  <si>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</si>
  <si>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</si>
  <si>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</si>
  <si>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</si>
  <si>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</si>
  <si>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</si>
  <si>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</si>
  <si>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</si>
  <si>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</si>
  <si>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</si>
  <si>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</si>
  <si>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</si>
  <si>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</si>
  <si>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</si>
  <si>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</si>
  <si>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</si>
  <si>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</si>
  <si>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</si>
  <si>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</si>
  <si>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</si>
  <si>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</si>
  <si>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</si>
  <si>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</si>
  <si>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</si>
  <si>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</si>
  <si>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</si>
  <si>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</si>
  <si>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</si>
  <si>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</si>
  <si>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</si>
  <si>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</si>
  <si>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</si>
  <si>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</si>
  <si>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</si>
  <si>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</si>
  <si>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</si>
  <si>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</si>
  <si>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</si>
  <si>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</si>
  <si>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</si>
  <si>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</si>
  <si>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</si>
  <si>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</si>
  <si>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</si>
  <si>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</si>
  <si>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</si>
  <si>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</si>
  <si>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</si>
  <si>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</si>
  <si>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</si>
  <si>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</si>
  <si>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</si>
  <si>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</si>
  <si>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</si>
  <si>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</si>
  <si>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</si>
  <si>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</si>
  <si>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</si>
  <si>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</si>
  <si>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</si>
  <si>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</si>
  <si>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</si>
  <si>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</si>
  <si>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</si>
  <si>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</si>
  <si>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</si>
  <si>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</si>
  <si>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</si>
  <si>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</si>
  <si>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</si>
  <si>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</si>
  <si>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</si>
  <si>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</si>
  <si>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</si>
  <si>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</si>
  <si>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</si>
  <si>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</si>
  <si>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</si>
  <si>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</si>
  <si>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</si>
  <si>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</si>
  <si>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</si>
  <si>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</si>
  <si>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</si>
  <si>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</si>
  <si>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</si>
  <si>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</si>
  <si>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</si>
  <si>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</si>
  <si>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</si>
  <si>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</si>
  <si>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</si>
  <si>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</si>
  <si>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</si>
  <si>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</si>
  <si>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</si>
  <si>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</si>
  <si>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</si>
  <si>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</si>
  <si>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</si>
  <si>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</si>
  <si>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</si>
  <si>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</si>
  <si>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</si>
  <si>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</si>
  <si>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</si>
  <si>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</si>
  <si>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</si>
  <si>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</si>
  <si>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</si>
  <si>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</si>
  <si>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</si>
  <si>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</si>
  <si>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</si>
  <si>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</si>
  <si>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</si>
  <si>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</si>
  <si>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</si>
  <si>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</si>
  <si>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</si>
  <si>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</si>
  <si>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</si>
  <si>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</si>
  <si>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</si>
  <si>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</si>
  <si>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</si>
  <si>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</si>
  <si>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</si>
  <si>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</si>
  <si>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</si>
  <si>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</si>
  <si>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</si>
  <si>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</si>
  <si>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</si>
  <si>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</si>
  <si>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</si>
  <si>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</si>
  <si>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</si>
  <si>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</si>
  <si>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</si>
  <si>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</si>
  <si>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</si>
  <si>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</si>
  <si>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</si>
  <si>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</si>
  <si>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</si>
  <si>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</si>
  <si>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</si>
  <si>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</si>
  <si>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</si>
  <si>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</si>
  <si>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</si>
  <si>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</si>
  <si>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</si>
  <si>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</si>
  <si>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</si>
  <si>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</si>
  <si>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</si>
  <si>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</si>
  <si>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</si>
  <si>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</si>
  <si>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</si>
  <si>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</si>
  <si>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</si>
  <si>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</si>
  <si>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</si>
  <si>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</si>
  <si>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</si>
  <si>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</si>
  <si>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</si>
  <si>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</si>
  <si>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</si>
  <si>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</si>
  <si>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</si>
  <si>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</si>
  <si>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</si>
  <si>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</si>
  <si>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</si>
  <si>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</si>
  <si>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</si>
  <si>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</si>
  <si>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</si>
  <si>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</si>
  <si>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</si>
  <si>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</si>
  <si>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</si>
  <si>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</si>
  <si>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</si>
  <si>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</si>
  <si>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</si>
  <si>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</si>
  <si>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</si>
  <si>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</si>
  <si>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</si>
  <si>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</si>
  <si>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</si>
  <si>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</si>
  <si>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</si>
  <si>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</si>
  <si>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</si>
  <si>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</si>
  <si>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</si>
  <si>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</si>
  <si>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</si>
  <si>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</si>
  <si>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</si>
  <si>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</si>
  <si>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</si>
  <si>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</si>
  <si>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</si>
  <si>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</si>
  <si>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</si>
  <si>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</si>
  <si>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</si>
  <si>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</si>
  <si>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</si>
  <si>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</si>
  <si>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</si>
  <si>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</si>
  <si>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</si>
  <si>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</si>
  <si>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</si>
  <si>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</si>
  <si>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</si>
  <si>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</si>
  <si>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</si>
  <si>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</si>
  <si>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</si>
  <si>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</si>
  <si>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</si>
  <si>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</si>
  <si>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</si>
  <si>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</si>
  <si>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</si>
  <si>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</si>
  <si>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</si>
  <si>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</si>
  <si>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</si>
  <si>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</si>
  <si>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</si>
  <si>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</si>
  <si>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</si>
  <si>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</si>
  <si>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</si>
  <si>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</si>
  <si>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</si>
  <si>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</si>
  <si>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</si>
  <si>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</si>
  <si>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</si>
  <si>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</si>
  <si>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</si>
  <si>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</si>
  <si>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</si>
  <si>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</si>
  <si>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</si>
  <si>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</si>
  <si>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</si>
  <si>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</si>
  <si>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</si>
  <si>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</si>
  <si>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</si>
  <si>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</si>
  <si>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</si>
  <si>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</si>
  <si>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</si>
  <si>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</si>
  <si>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</si>
  <si>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</si>
  <si>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</si>
  <si>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</si>
  <si>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</si>
  <si>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</si>
  <si>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</si>
  <si>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</si>
  <si>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</si>
  <si>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</si>
  <si>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</si>
  <si>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</si>
  <si>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</si>
  <si>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</si>
  <si>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</si>
  <si>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</si>
  <si>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</si>
  <si>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</si>
  <si>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</si>
  <si>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</si>
  <si>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</si>
  <si>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</si>
  <si>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</si>
  <si>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</si>
  <si>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</si>
  <si>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</si>
  <si>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</si>
  <si>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</si>
  <si>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</si>
  <si>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</si>
  <si>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</si>
  <si>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</si>
  <si>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</si>
  <si>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</si>
  <si>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</si>
  <si>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</si>
  <si>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</si>
  <si>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</si>
  <si>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</si>
  <si>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</si>
  <si>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</si>
  <si>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</si>
  <si>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</si>
  <si>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</si>
  <si>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</si>
  <si>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</si>
  <si>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</si>
  <si>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</si>
  <si>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</si>
  <si>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</si>
  <si>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</si>
  <si>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</si>
  <si>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</si>
  <si>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</si>
  <si>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</si>
  <si>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</si>
  <si>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</si>
  <si>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</si>
  <si>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</si>
  <si>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</si>
  <si>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</si>
  <si>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</si>
  <si>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</si>
  <si>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</si>
  <si>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</si>
  <si>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</si>
  <si>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</si>
  <si>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</si>
  <si>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</si>
  <si>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</si>
  <si>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</si>
  <si>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</si>
  <si>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</si>
  <si>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</si>
  <si>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</si>
  <si>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</si>
  <si>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</si>
  <si>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</si>
  <si>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</si>
  <si>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</si>
  <si>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</si>
  <si>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</si>
  <si>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</si>
  <si>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</si>
  <si>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</si>
  <si>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</si>
  <si>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</si>
  <si>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</si>
  <si>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</si>
  <si>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</si>
  <si>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</si>
  <si>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</si>
  <si>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</si>
  <si>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</si>
  <si>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</si>
  <si>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</si>
  <si>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</si>
  <si>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</si>
  <si>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</si>
  <si>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</si>
  <si>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</si>
  <si>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</si>
  <si>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</si>
  <si>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</si>
  <si>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</si>
  <si>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</si>
  <si>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</si>
  <si>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</si>
  <si>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</si>
  <si>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</si>
  <si>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</si>
  <si>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</si>
  <si>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</si>
  <si>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</si>
  <si>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</si>
  <si>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</si>
  <si>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</si>
  <si>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</si>
  <si>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</si>
  <si>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</si>
  <si>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</si>
  <si>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</si>
  <si>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</si>
  <si>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</si>
  <si>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</si>
  <si>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</si>
  <si>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</si>
  <si>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</si>
  <si>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</si>
  <si>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</si>
  <si>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</si>
  <si>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</si>
  <si>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</si>
  <si>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</si>
  <si>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</si>
  <si>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</si>
  <si>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</si>
  <si>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</si>
  <si>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</si>
  <si>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</si>
  <si>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</si>
  <si>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</si>
  <si>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</si>
  <si>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</si>
  <si>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</si>
  <si>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</si>
  <si>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</si>
  <si>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</si>
  <si>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</si>
  <si>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</si>
  <si>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</si>
  <si>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</si>
  <si>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</si>
  <si>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</si>
  <si>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</si>
  <si>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</si>
  <si>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</si>
  <si>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</si>
  <si>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</si>
  <si>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</si>
  <si>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</si>
  <si>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</si>
  <si>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</si>
  <si>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</si>
  <si>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</si>
  <si>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</si>
  <si>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</si>
  <si>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</si>
  <si>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</si>
  <si>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</si>
  <si>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</si>
  <si>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</si>
  <si>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</si>
  <si>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</si>
  <si>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</si>
  <si>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</si>
  <si>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</si>
  <si>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</si>
  <si>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</si>
  <si>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</si>
  <si>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</si>
  <si>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</si>
  <si>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</si>
  <si>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</si>
  <si>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</si>
  <si>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</si>
  <si>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</si>
  <si>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</si>
  <si>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</si>
  <si>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</si>
  <si>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</si>
  <si>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</si>
  <si>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</si>
  <si>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</si>
  <si>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</si>
  <si>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</si>
  <si>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</si>
  <si>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</si>
  <si>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</si>
  <si>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</si>
  <si>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</si>
  <si>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</si>
  <si>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</si>
  <si>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</si>
  <si>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</si>
  <si>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</si>
  <si>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</si>
  <si>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</si>
  <si>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</si>
  <si>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</si>
  <si>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</si>
  <si>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</si>
  <si>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</si>
  <si>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</si>
  <si>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</si>
  <si>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</si>
  <si>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</si>
  <si>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</si>
  <si>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</si>
  <si>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</si>
  <si>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</si>
  <si>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</si>
  <si>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</si>
  <si>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</si>
  <si>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</si>
  <si>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</si>
  <si>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</si>
  <si>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</si>
  <si>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</si>
  <si>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</si>
  <si>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</si>
  <si>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</si>
  <si>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</si>
  <si>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</si>
  <si>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</si>
  <si>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</si>
  <si>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</si>
  <si>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</si>
  <si>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</si>
  <si>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</si>
  <si>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</si>
  <si>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</si>
  <si>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</si>
  <si>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</si>
  <si>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</si>
  <si>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</si>
  <si>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</si>
  <si>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</si>
  <si>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</si>
  <si>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</si>
  <si>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</si>
  <si>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</si>
  <si>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</si>
  <si>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</si>
  <si>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</si>
  <si>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</si>
  <si>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</si>
  <si>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</si>
  <si>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</si>
  <si>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</si>
  <si>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</si>
  <si>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</si>
  <si>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</si>
  <si>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</si>
  <si>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</si>
  <si>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</si>
  <si>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</si>
  <si>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</si>
  <si>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</si>
  <si>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</si>
  <si>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</si>
  <si>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</si>
  <si>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</si>
  <si>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</si>
  <si>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</si>
  <si>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</si>
  <si>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</si>
  <si>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</si>
  <si>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</si>
  <si>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</si>
  <si>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</si>
  <si>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</si>
  <si>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</si>
  <si>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</si>
  <si>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</si>
  <si>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</si>
  <si>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</si>
  <si>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</si>
  <si>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</si>
  <si>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</si>
  <si>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</si>
  <si>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</si>
  <si>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</si>
  <si>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</si>
  <si>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</si>
  <si>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</si>
  <si>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</si>
  <si>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</si>
  <si>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</si>
  <si>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</si>
  <si>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</si>
  <si>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</si>
  <si>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</si>
  <si>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</si>
  <si>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</si>
  <si>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</si>
  <si>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</si>
  <si>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</si>
  <si>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</si>
  <si>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</si>
  <si>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</si>
  <si>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</si>
  <si>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</si>
  <si>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</si>
  <si>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</si>
  <si>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</si>
  <si>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</si>
  <si>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</si>
  <si>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</si>
  <si>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</si>
  <si>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</si>
  <si>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</si>
  <si>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</si>
  <si>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</si>
  <si>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</si>
  <si>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</si>
  <si>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</si>
  <si>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</si>
  <si>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</si>
  <si>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</si>
  <si>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</si>
  <si>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</si>
  <si>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</si>
  <si>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</si>
  <si>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</si>
  <si>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</si>
  <si>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</si>
  <si>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</si>
  <si>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</si>
  <si>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</si>
  <si>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</si>
  <si>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</si>
  <si>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</si>
  <si>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</si>
  <si>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</si>
  <si>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</si>
  <si>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</si>
  <si>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</si>
  <si>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</si>
  <si>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</si>
  <si>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</si>
  <si>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</si>
  <si>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</si>
  <si>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</si>
  <si>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</si>
  <si>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</si>
  <si>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</si>
  <si>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</si>
  <si>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</si>
  <si>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</si>
  <si>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</si>
  <si>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</si>
  <si>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</si>
  <si>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</si>
  <si>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</si>
  <si>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</si>
  <si>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</si>
  <si>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</si>
  <si>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</si>
  <si>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</si>
  <si>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</si>
  <si>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</si>
  <si>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</si>
  <si>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</si>
  <si>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</si>
  <si>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</si>
  <si>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</si>
  <si>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</si>
  <si>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</si>
  <si>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</si>
  <si>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</si>
  <si>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</si>
  <si>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</si>
  <si>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</si>
  <si>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</si>
  <si>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</si>
  <si>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</si>
  <si>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</si>
  <si>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</si>
  <si>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</si>
  <si>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</si>
  <si>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</si>
  <si>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</si>
  <si>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</si>
  <si>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</si>
  <si>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</si>
  <si>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</si>
  <si>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</si>
  <si>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</si>
  <si>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</si>
  <si>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</si>
  <si>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</si>
  <si>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</si>
  <si>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</si>
  <si>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</si>
  <si>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</si>
  <si>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</si>
  <si>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</si>
  <si>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</si>
  <si>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</si>
  <si>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</si>
  <si>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</si>
  <si>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</si>
  <si>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</si>
  <si>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</si>
  <si>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</si>
  <si>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</si>
  <si>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</si>
  <si>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</si>
  <si>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</si>
  <si>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</si>
  <si>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</si>
  <si>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</si>
  <si>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</si>
  <si>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</si>
  <si>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</si>
  <si>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</si>
  <si>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</si>
  <si>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</si>
  <si>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</si>
  <si>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</si>
  <si>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</si>
  <si>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</si>
  <si>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</si>
  <si>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</si>
  <si>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</si>
  <si>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</si>
  <si>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</si>
  <si>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</si>
  <si>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</si>
  <si>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</si>
  <si>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</si>
  <si>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</si>
  <si>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</si>
  <si>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</si>
  <si>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</si>
  <si>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</si>
  <si>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</si>
  <si>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</si>
  <si>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</si>
  <si>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</si>
  <si>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</si>
  <si>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</si>
  <si>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</si>
  <si>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</si>
  <si>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</si>
  <si>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</si>
  <si>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</si>
  <si>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</si>
  <si>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</si>
  <si>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</si>
  <si>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</si>
  <si>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</si>
  <si>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</si>
  <si>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</si>
  <si>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</si>
  <si>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</si>
  <si>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</si>
  <si>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</si>
  <si>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</si>
  <si>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</si>
  <si>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</si>
  <si>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</si>
  <si>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</si>
  <si>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</si>
  <si>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</si>
  <si>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</si>
  <si>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</si>
  <si>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</si>
  <si>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</si>
  <si>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</si>
  <si>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</si>
  <si>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</si>
  <si>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</si>
  <si>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</si>
  <si>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</si>
  <si>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</si>
  <si>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</si>
  <si>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</si>
  <si>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</si>
  <si>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</si>
  <si>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</si>
  <si>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</si>
  <si>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</si>
  <si>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</si>
  <si>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</si>
  <si>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</si>
  <si>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</si>
  <si>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</si>
  <si>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</si>
  <si>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</si>
  <si>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</si>
  <si>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</si>
  <si>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</si>
  <si>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</si>
  <si>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</si>
  <si>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</si>
  <si>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</si>
  <si>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</si>
  <si>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</si>
  <si>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</si>
  <si>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</si>
  <si>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</si>
  <si>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</si>
  <si>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</si>
  <si>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</si>
  <si>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</si>
  <si>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</si>
  <si>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</si>
  <si>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</si>
  <si>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</si>
  <si>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</si>
  <si>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</si>
  <si>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</si>
  <si>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</si>
  <si>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</si>
  <si>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</si>
  <si>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</si>
  <si>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</si>
  <si>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</si>
  <si>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</si>
  <si>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</si>
  <si>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</si>
  <si>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</si>
  <si>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</si>
  <si>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</si>
  <si>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</si>
  <si>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</si>
  <si>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</si>
  <si>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</si>
  <si>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</si>
  <si>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</si>
  <si>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</si>
  <si>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</si>
  <si>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</si>
  <si>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</si>
  <si>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</si>
  <si>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</si>
  <si>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</si>
  <si>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</si>
  <si>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</si>
  <si>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</si>
  <si>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</si>
  <si>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</si>
  <si>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</si>
  <si>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</si>
  <si>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</si>
  <si>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</si>
  <si>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</si>
  <si>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</si>
  <si>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</si>
  <si>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</si>
  <si>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</si>
  <si>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</si>
  <si>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</si>
  <si>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</si>
  <si>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</si>
  <si>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</si>
  <si>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</si>
  <si>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</si>
  <si>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</si>
  <si>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</si>
  <si>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</si>
  <si>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</si>
  <si>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</si>
  <si>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</si>
  <si>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</si>
  <si>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</si>
  <si>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</si>
  <si>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</si>
  <si>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</si>
  <si>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</si>
  <si>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</si>
  <si>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</si>
  <si>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</si>
  <si>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</si>
  <si>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</si>
  <si>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</si>
  <si>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</si>
  <si>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</si>
  <si>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</si>
  <si>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</si>
  <si>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</si>
  <si>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</si>
  <si>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</si>
  <si>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</si>
  <si>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</si>
  <si>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</si>
  <si>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</si>
  <si>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</si>
  <si>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</si>
  <si>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</si>
  <si>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</si>
  <si>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</si>
  <si>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</si>
  <si>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</si>
  <si>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</si>
  <si>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</si>
  <si>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</si>
  <si>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</si>
  <si>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</si>
  <si>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</si>
  <si>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</si>
  <si>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</si>
  <si>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</si>
  <si>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</si>
  <si>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</si>
  <si>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</si>
  <si>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</si>
  <si>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</si>
  <si>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</si>
  <si>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</si>
  <si>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</si>
  <si>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</si>
  <si>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</si>
  <si>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</si>
  <si>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</si>
  <si>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</si>
  <si>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</si>
  <si>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</si>
  <si>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</si>
  <si>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</si>
  <si>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</si>
  <si>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</si>
  <si>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</si>
  <si>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</si>
  <si>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</si>
  <si>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</si>
  <si>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</si>
  <si>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</si>
  <si>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</si>
  <si>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</si>
  <si>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</si>
  <si>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</si>
  <si>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</si>
  <si>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</si>
  <si>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</si>
  <si>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</si>
  <si>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</si>
  <si>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</si>
  <si>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</si>
  <si>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</si>
  <si>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</si>
  <si>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</si>
  <si>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</si>
  <si>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</si>
  <si>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</si>
  <si>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</si>
  <si>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</si>
  <si>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</si>
  <si>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</si>
  <si>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</si>
  <si>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</si>
  <si>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</si>
  <si>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</si>
  <si>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</si>
  <si>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</si>
  <si>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</si>
  <si>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</si>
  <si>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</si>
  <si>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</si>
  <si>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</si>
  <si>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</si>
  <si>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</si>
  <si>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</si>
  <si>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</si>
  <si>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</si>
  <si>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</si>
  <si>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</si>
  <si>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</si>
  <si>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</si>
  <si>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</si>
  <si>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</si>
  <si>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</si>
  <si>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</si>
  <si>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</si>
  <si>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</si>
  <si>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</si>
  <si>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</si>
  <si>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</si>
  <si>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</si>
  <si>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</si>
  <si>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</si>
  <si>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</si>
  <si>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</si>
  <si>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</si>
  <si>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</si>
  <si>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</si>
  <si>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</si>
  <si>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</si>
  <si>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</si>
  <si>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</si>
  <si>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</si>
  <si>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</si>
  <si>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</si>
  <si>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</si>
  <si>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</si>
  <si>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</si>
  <si>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</si>
  <si>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</si>
  <si>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</si>
  <si>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</si>
  <si>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</si>
  <si>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</si>
  <si>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</si>
  <si>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</si>
  <si>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</si>
  <si>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</si>
  <si>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</si>
  <si>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</si>
  <si>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</si>
  <si>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</si>
  <si>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</si>
  <si>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</si>
  <si>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</si>
  <si>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</si>
  <si>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</si>
  <si>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</si>
  <si>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</si>
  <si>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</si>
  <si>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</si>
  <si>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</si>
  <si>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</si>
  <si>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</si>
  <si>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</si>
  <si>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</si>
  <si>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</si>
  <si>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</si>
  <si>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</si>
  <si>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</si>
  <si>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</si>
  <si>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</si>
  <si>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</si>
  <si>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</si>
  <si>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</si>
  <si>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</si>
  <si>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</si>
  <si>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</si>
  <si>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</si>
  <si>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</si>
  <si>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</si>
  <si>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</si>
  <si>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</si>
  <si>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</si>
  <si>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</si>
  <si>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</si>
  <si>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</si>
  <si>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</si>
  <si>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</si>
  <si>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</si>
  <si>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</si>
  <si>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</si>
  <si>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</si>
  <si>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</si>
  <si>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</si>
  <si>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</si>
  <si>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</si>
  <si>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</si>
  <si>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</si>
  <si>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</si>
  <si>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</si>
  <si>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</si>
  <si>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</si>
  <si>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</si>
  <si>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</si>
  <si>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</si>
  <si>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</si>
  <si>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</si>
  <si>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</si>
  <si>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</si>
  <si>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</si>
  <si>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</si>
  <si>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</si>
  <si>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</si>
  <si>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</si>
  <si>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</si>
  <si>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</si>
  <si>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</si>
  <si>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</si>
  <si>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</si>
  <si>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</si>
  <si>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</si>
  <si>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</si>
  <si>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</si>
  <si>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</si>
  <si>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</si>
  <si>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</si>
  <si>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</si>
  <si>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</si>
  <si>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</si>
  <si>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</si>
  <si>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</si>
  <si>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</si>
  <si>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</si>
  <si>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</si>
  <si>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</si>
  <si>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</si>
  <si>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</si>
  <si>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</si>
  <si>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</si>
  <si>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</si>
  <si>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</si>
  <si>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</si>
  <si>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</si>
  <si>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</si>
  <si>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</si>
  <si>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</si>
  <si>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</si>
  <si>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</si>
  <si>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</si>
  <si>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</si>
  <si>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</si>
  <si>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</si>
  <si>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</si>
  <si>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</si>
  <si>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</si>
  <si>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</si>
  <si>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</si>
  <si>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</si>
  <si>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</si>
  <si>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</si>
  <si>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</si>
  <si>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</si>
  <si>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</si>
  <si>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</si>
  <si>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</si>
  <si>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</si>
  <si>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</si>
  <si>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</si>
  <si>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</si>
  <si>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</si>
  <si>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</si>
  <si>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</si>
  <si>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</si>
  <si>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</si>
  <si>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</si>
  <si>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</si>
  <si>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</si>
  <si>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</si>
  <si>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</si>
  <si>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</si>
  <si>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</si>
  <si>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</si>
  <si>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</si>
  <si>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</si>
  <si>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</si>
  <si>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</si>
  <si>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</si>
  <si>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</si>
  <si>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</si>
  <si>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</si>
  <si>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</si>
  <si>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</si>
  <si>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</si>
  <si>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</si>
  <si>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</si>
  <si>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</si>
  <si>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</si>
  <si>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</si>
  <si>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</si>
  <si>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</si>
  <si>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</si>
  <si>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</si>
  <si>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</si>
  <si>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</si>
  <si>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</si>
  <si>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</si>
  <si>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</si>
  <si>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</si>
  <si>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</si>
  <si>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</si>
  <si>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</si>
  <si>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</si>
  <si>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</si>
  <si>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</si>
  <si>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</si>
  <si>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</si>
  <si>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</si>
  <si>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</si>
  <si>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</si>
  <si>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</si>
  <si>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</si>
  <si>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</si>
  <si>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</si>
  <si>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</si>
  <si>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</si>
  <si>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</si>
  <si>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</si>
  <si>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</si>
  <si>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</si>
  <si>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</si>
  <si>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</si>
  <si>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</si>
  <si>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</si>
  <si>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</si>
  <si>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</si>
  <si>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</si>
  <si>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</si>
  <si>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</si>
  <si>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</si>
  <si>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</si>
  <si>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</si>
  <si>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</si>
  <si>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</si>
  <si>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</si>
  <si>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</si>
  <si>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</si>
  <si>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</si>
  <si>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</si>
  <si>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</si>
  <si>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</si>
  <si>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</si>
  <si>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</si>
  <si>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</si>
  <si>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</si>
  <si>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</si>
  <si>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</si>
  <si>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</si>
  <si>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</si>
  <si>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</si>
  <si>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</si>
  <si>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</si>
  <si>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</si>
  <si>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</si>
  <si>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</si>
  <si>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</si>
  <si>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</si>
  <si>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</si>
  <si>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</si>
  <si>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</si>
  <si>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</si>
  <si>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</si>
  <si>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</si>
  <si>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</si>
  <si>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</si>
  <si>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</si>
  <si>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</si>
  <si>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</si>
  <si>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</si>
  <si>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</si>
  <si>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</si>
  <si>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</si>
  <si>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</si>
  <si>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</si>
  <si>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</si>
  <si>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</si>
  <si>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</si>
  <si>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</si>
  <si>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</si>
  <si>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</si>
  <si>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</si>
  <si>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</si>
  <si>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</si>
  <si>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</si>
  <si>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</si>
  <si>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</si>
  <si>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</si>
  <si>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</si>
  <si>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</si>
  <si>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</si>
  <si>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</si>
  <si>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</si>
  <si>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</si>
  <si>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</si>
  <si>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</si>
  <si>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</si>
  <si>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</si>
  <si>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</si>
  <si>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</si>
  <si>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</si>
  <si>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</si>
  <si>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</si>
  <si>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</si>
  <si>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</si>
  <si>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</si>
  <si>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</si>
  <si>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</si>
  <si>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</si>
  <si>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</si>
  <si>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</si>
  <si>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</si>
  <si>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</si>
  <si>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</si>
  <si>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</si>
  <si>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</si>
  <si>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</si>
  <si>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</si>
  <si>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</si>
  <si>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</si>
  <si>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</si>
  <si>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</si>
  <si>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</si>
  <si>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</si>
  <si>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</si>
  <si>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</si>
  <si>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</si>
  <si>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</si>
  <si>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</si>
  <si>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</si>
  <si>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</si>
  <si>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</si>
  <si>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</si>
  <si>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</si>
  <si>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</si>
  <si>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</si>
  <si>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</si>
  <si>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</si>
  <si>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</si>
  <si>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</si>
  <si>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</si>
  <si>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</si>
  <si>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</si>
  <si>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</si>
  <si>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</si>
  <si>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</si>
  <si>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</si>
  <si>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</si>
  <si>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</si>
  <si>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</si>
  <si>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</si>
  <si>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</si>
  <si>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</si>
  <si>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</si>
  <si>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</si>
  <si>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</si>
  <si>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</si>
  <si>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</si>
  <si>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</si>
  <si>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</si>
  <si>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</si>
  <si>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</si>
  <si>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</si>
  <si>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</si>
  <si>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</si>
  <si>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</si>
  <si>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</si>
  <si>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</si>
  <si>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</si>
  <si>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</si>
  <si>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</si>
  <si>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</si>
  <si>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</si>
  <si>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</si>
  <si>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</si>
  <si>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</si>
  <si>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</si>
  <si>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</si>
  <si>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</si>
  <si>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</si>
  <si>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</si>
  <si>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</si>
  <si>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</si>
  <si>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</si>
  <si>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</si>
  <si>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</si>
  <si>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</si>
  <si>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</si>
  <si>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</si>
  <si>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</si>
  <si>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</si>
  <si>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</si>
  <si>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</si>
  <si>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</si>
  <si>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</si>
  <si>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</si>
  <si>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</si>
  <si>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</si>
  <si>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</si>
  <si>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</si>
  <si>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</si>
  <si>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</si>
  <si>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</si>
  <si>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</si>
  <si>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</si>
  <si>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</si>
  <si>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</si>
  <si>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</si>
  <si>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</si>
  <si>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</si>
  <si>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</si>
  <si>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</si>
  <si>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</si>
  <si>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</si>
  <si>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</si>
  <si>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</si>
  <si>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</si>
  <si>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</si>
  <si>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</si>
  <si>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</si>
  <si>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</si>
  <si>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</si>
  <si>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</si>
  <si>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</si>
  <si>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</si>
  <si>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</si>
  <si>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</si>
  <si>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</si>
  <si>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</si>
  <si>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</si>
  <si>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</si>
  <si>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</si>
  <si>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</si>
  <si>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</si>
  <si>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</si>
  <si>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</si>
  <si>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</si>
  <si>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</si>
  <si>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</si>
  <si>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</si>
  <si>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</si>
  <si>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</si>
  <si>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</si>
  <si>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</si>
  <si>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</si>
  <si>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</si>
  <si>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</si>
  <si>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</si>
  <si>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</si>
  <si>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</si>
  <si>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</si>
  <si>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</si>
  <si>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</si>
  <si>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</si>
  <si>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</si>
  <si>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</si>
  <si>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</si>
  <si>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</si>
  <si>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</si>
  <si>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</si>
  <si>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</si>
  <si>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</si>
  <si>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</si>
  <si>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</si>
  <si>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</si>
  <si>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</si>
  <si>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</si>
  <si>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</si>
  <si>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</si>
  <si>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</si>
  <si>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</si>
  <si>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</si>
  <si>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</si>
  <si>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</si>
  <si>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</si>
  <si>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</si>
  <si>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</si>
  <si>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</si>
  <si>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</si>
  <si>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</si>
  <si>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</si>
  <si>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</si>
  <si>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</si>
  <si>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</si>
  <si>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</si>
  <si>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</si>
  <si>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</si>
  <si>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</si>
  <si>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</si>
  <si>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</si>
  <si>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</si>
  <si>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</si>
  <si>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</si>
  <si>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</si>
  <si>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</si>
  <si>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</si>
  <si>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</si>
  <si>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</si>
  <si>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</si>
  <si>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</si>
  <si>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</si>
  <si>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</si>
  <si>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</si>
  <si>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</si>
  <si>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</si>
  <si>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</si>
  <si>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</si>
  <si>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</si>
  <si>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</si>
  <si>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</si>
  <si>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</si>
  <si>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</si>
  <si>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</si>
  <si>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</si>
  <si>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</si>
  <si>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</si>
  <si>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</si>
  <si>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</si>
  <si>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</si>
  <si>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</si>
  <si>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</si>
  <si>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</si>
  <si>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</si>
  <si>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</si>
  <si>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</si>
  <si>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</si>
  <si>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</si>
  <si>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</si>
  <si>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</si>
  <si>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</si>
  <si>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</si>
  <si>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</si>
  <si>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</si>
  <si>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</si>
  <si>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</si>
  <si>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</si>
  <si>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</si>
  <si>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</si>
  <si>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</si>
  <si>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</si>
  <si>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</si>
  <si>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</si>
  <si>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</si>
  <si>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</si>
  <si>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</si>
  <si>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</si>
  <si>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</si>
  <si>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</si>
  <si>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</si>
  <si>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</si>
  <si>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</si>
  <si>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</si>
  <si>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</si>
  <si>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</si>
  <si>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</si>
  <si>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</si>
  <si>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</si>
  <si>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</si>
  <si>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</si>
  <si>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</si>
  <si>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</si>
  <si>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</si>
  <si>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</si>
  <si>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</si>
  <si>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</si>
  <si>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</si>
  <si>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</si>
  <si>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</si>
  <si>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</si>
  <si>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</si>
  <si>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</si>
  <si>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</si>
  <si>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</si>
  <si>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</si>
  <si>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</si>
  <si>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</si>
  <si>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</si>
  <si>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</si>
  <si>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</si>
  <si>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</si>
  <si>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</si>
  <si>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</si>
  <si>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</si>
  <si>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</si>
  <si>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</si>
  <si>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</si>
  <si>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</si>
  <si>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</si>
  <si>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</si>
  <si>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</si>
  <si>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</si>
  <si>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</si>
  <si>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</si>
  <si>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</si>
  <si>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</si>
  <si>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</si>
  <si>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</si>
  <si>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</si>
  <si>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</si>
  <si>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</si>
  <si>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</si>
  <si>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</si>
  <si>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</si>
  <si>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</si>
  <si>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</si>
  <si>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</si>
  <si>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</si>
  <si>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</si>
  <si>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</si>
  <si>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</si>
  <si>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</si>
  <si>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</si>
  <si>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</si>
  <si>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</si>
  <si>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</si>
  <si>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</si>
  <si>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</si>
  <si>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</si>
  <si>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</si>
  <si>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</si>
  <si>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</si>
  <si>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</si>
  <si>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</si>
  <si>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</si>
  <si>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</si>
  <si>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</si>
  <si>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</si>
  <si>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</si>
  <si>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</si>
  <si>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</si>
  <si>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</si>
  <si>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</si>
  <si>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</si>
  <si>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</si>
  <si>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</si>
  <si>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</si>
  <si>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</si>
  <si>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</si>
  <si>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</si>
  <si>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</si>
  <si>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</si>
  <si>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</si>
  <si>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</si>
  <si>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</si>
  <si>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</si>
  <si>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</si>
  <si>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</si>
  <si>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</si>
  <si>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</si>
  <si>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</si>
  <si>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</si>
  <si>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</si>
  <si>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</si>
  <si>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</si>
  <si>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</si>
  <si>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</si>
  <si>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</si>
  <si>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</si>
  <si>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</si>
  <si>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</si>
  <si>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</si>
  <si>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</si>
  <si>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</si>
  <si>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</si>
  <si>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</si>
  <si>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</si>
  <si>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</si>
  <si>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</si>
  <si>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</si>
  <si>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</si>
  <si>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</si>
  <si>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</si>
  <si>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</si>
  <si>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</si>
  <si>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</si>
  <si>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</si>
  <si>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</si>
  <si>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</si>
  <si>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</si>
  <si>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</si>
  <si>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</si>
  <si>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</si>
  <si>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</si>
  <si>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</si>
  <si>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</si>
  <si>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</si>
  <si>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</si>
  <si>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</si>
  <si>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</si>
  <si>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</si>
  <si>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</si>
  <si>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</si>
  <si>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</si>
  <si>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</si>
  <si>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</si>
  <si>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</si>
  <si>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</si>
  <si>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</si>
  <si>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</si>
  <si>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</si>
  <si>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</si>
  <si>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</si>
  <si>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</si>
  <si>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</si>
  <si>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</si>
  <si>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</si>
  <si>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</si>
  <si>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</si>
  <si>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</si>
  <si>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</si>
  <si>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</si>
  <si>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</si>
  <si>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</si>
  <si>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</si>
  <si>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</si>
  <si>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</si>
  <si>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</si>
  <si>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</si>
  <si>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</si>
  <si>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</si>
  <si>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</si>
  <si>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</si>
  <si>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</si>
  <si>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</si>
  <si>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</si>
  <si>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</si>
  <si>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</si>
  <si>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</si>
  <si>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</si>
  <si>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</si>
  <si>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</si>
  <si>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</si>
  <si>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</si>
  <si>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</si>
  <si>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</si>
  <si>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</si>
  <si>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</si>
  <si>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</si>
  <si>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</si>
  <si>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</si>
  <si>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</si>
  <si>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</si>
  <si>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</si>
  <si>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</si>
  <si>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</si>
  <si>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</si>
  <si>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</si>
  <si>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</si>
  <si>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</si>
  <si>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</si>
  <si>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</si>
  <si>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</si>
  <si>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</si>
  <si>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</si>
  <si>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</si>
  <si>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</si>
  <si>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</si>
  <si>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</si>
  <si>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</si>
  <si>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</si>
  <si>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</si>
  <si>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</si>
  <si>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</si>
  <si>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</si>
  <si>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</si>
  <si>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</si>
  <si>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</si>
  <si>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</si>
  <si>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</si>
  <si>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</si>
  <si>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</si>
  <si>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</si>
  <si>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</si>
  <si>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</si>
  <si>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</si>
  <si>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</si>
  <si>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</si>
  <si>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</si>
  <si>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</si>
  <si>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</si>
  <si>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</si>
  <si>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</si>
  <si>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</si>
  <si>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</si>
  <si>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</si>
  <si>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</si>
  <si>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</si>
  <si>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</si>
  <si>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</si>
  <si>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</si>
  <si>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</si>
  <si>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</si>
  <si>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</si>
  <si>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</si>
  <si>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</si>
  <si>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</si>
  <si>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</si>
  <si>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</si>
  <si>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</si>
  <si>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</si>
  <si>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</si>
  <si>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</si>
  <si>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</si>
  <si>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</si>
  <si>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</si>
  <si>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</si>
  <si>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</si>
  <si>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</si>
  <si>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</si>
  <si>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</si>
  <si>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</si>
  <si>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</si>
  <si>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</si>
  <si>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</si>
  <si>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</si>
  <si>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</si>
  <si>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</si>
  <si>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</si>
  <si>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</si>
  <si>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</si>
  <si>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</si>
  <si>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</si>
  <si>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</si>
  <si>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</si>
  <si>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</si>
  <si>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</si>
  <si>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</si>
  <si>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</si>
  <si>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</si>
  <si>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</si>
  <si>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</si>
  <si>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</si>
  <si>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</si>
  <si>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</si>
  <si>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</si>
  <si>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</si>
  <si>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</si>
  <si>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</si>
  <si>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</si>
  <si>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</si>
  <si>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</si>
  <si>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</si>
  <si>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</si>
  <si>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</si>
  <si>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</si>
  <si>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</si>
  <si>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</si>
  <si>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</si>
  <si>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</si>
  <si>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</si>
  <si>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</si>
  <si>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</si>
  <si>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</si>
  <si>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</si>
  <si>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</si>
  <si>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</si>
  <si>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</si>
  <si>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</si>
  <si>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</si>
  <si>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</si>
  <si>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</si>
  <si>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</si>
  <si>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</si>
  <si>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</si>
  <si>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</si>
  <si>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</si>
  <si>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</si>
  <si>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</si>
  <si>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</si>
  <si>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</si>
  <si>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</si>
  <si>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</si>
  <si>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</si>
  <si>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</si>
  <si>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</si>
  <si>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</si>
  <si>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</si>
  <si>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</si>
  <si>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</si>
  <si>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</si>
  <si>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</si>
  <si>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</si>
  <si>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</si>
  <si>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</si>
  <si>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</si>
  <si>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</si>
  <si>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</si>
  <si>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</si>
  <si>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</si>
  <si>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</si>
  <si>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</si>
  <si>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</si>
  <si>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</si>
  <si>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</si>
  <si>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</si>
  <si>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</si>
  <si>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</si>
  <si>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</si>
  <si>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</si>
  <si>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</si>
  <si>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</si>
  <si>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</si>
  <si>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</si>
  <si>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</si>
  <si>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</si>
  <si>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</si>
  <si>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</si>
  <si>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</si>
  <si>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</si>
  <si>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</si>
  <si>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</si>
  <si>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</si>
  <si>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</si>
  <si>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</si>
  <si>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</si>
  <si>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</si>
  <si>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</si>
  <si>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</si>
  <si>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</si>
  <si>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</si>
  <si>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</si>
  <si>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</si>
  <si>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</si>
  <si>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</si>
  <si>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</si>
  <si>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</si>
  <si>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</si>
  <si>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</si>
  <si>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</si>
  <si>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</si>
  <si>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</si>
  <si>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</si>
  <si>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</si>
  <si>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</si>
  <si>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</si>
  <si>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</si>
  <si>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</si>
  <si>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</si>
  <si>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</si>
  <si>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</si>
  <si>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</si>
  <si>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</si>
  <si>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</si>
  <si>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</si>
  <si>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</si>
  <si>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</si>
  <si>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</si>
  <si>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</si>
  <si>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</si>
  <si>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</si>
  <si>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</si>
  <si>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</si>
  <si>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</si>
  <si>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</si>
  <si>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</si>
  <si>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</si>
  <si>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</si>
  <si>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</si>
  <si>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</si>
  <si>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</si>
  <si>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</si>
  <si>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</si>
  <si>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</si>
  <si>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</si>
  <si>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</si>
  <si>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</si>
  <si>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</si>
  <si>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</si>
  <si>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</si>
  <si>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</si>
  <si>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</si>
  <si>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</si>
  <si>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</si>
  <si>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</si>
  <si>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</si>
  <si>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</si>
  <si>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</si>
  <si>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</si>
  <si>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</si>
  <si>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</si>
  <si>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</si>
  <si>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</si>
  <si>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</si>
  <si>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</si>
  <si>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</si>
  <si>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</si>
  <si>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</si>
  <si>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</si>
  <si>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</si>
  <si>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</si>
  <si>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</si>
  <si>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</si>
  <si>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</si>
  <si>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</si>
  <si>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</si>
  <si>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</si>
  <si>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</si>
  <si>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</si>
  <si>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</si>
  <si>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</si>
  <si>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</si>
  <si>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</si>
  <si>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</si>
  <si>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</si>
  <si>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</si>
  <si>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</si>
  <si>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</si>
  <si>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</si>
  <si>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</si>
  <si>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</si>
  <si>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</si>
  <si>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</si>
  <si>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</si>
  <si>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</si>
  <si>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</si>
  <si>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</si>
  <si>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</si>
  <si>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</si>
  <si>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</si>
  <si>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</si>
  <si>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</si>
  <si>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</si>
  <si>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</si>
  <si>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</si>
  <si>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</si>
  <si>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</si>
  <si>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</si>
  <si>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</si>
  <si>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</si>
  <si>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</si>
  <si>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</si>
  <si>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</si>
  <si>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</si>
  <si>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</si>
  <si>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</si>
  <si>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</si>
  <si>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</si>
  <si>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</si>
  <si>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</si>
  <si>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</si>
  <si>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</si>
  <si>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</si>
  <si>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</si>
  <si>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</si>
  <si>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</si>
  <si>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</si>
  <si>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</si>
  <si>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</si>
  <si>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</si>
  <si>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</si>
  <si>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</si>
  <si>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</si>
  <si>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</si>
  <si>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</si>
  <si>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</si>
  <si>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</si>
  <si>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</si>
  <si>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</si>
  <si>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</si>
  <si>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</si>
  <si>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</si>
  <si>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</si>
  <si>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</si>
  <si>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</si>
  <si>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</si>
  <si>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</si>
  <si>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</si>
  <si>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</si>
  <si>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</si>
  <si>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</si>
  <si>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</si>
  <si>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</si>
  <si>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</si>
  <si>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</si>
  <si>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</si>
  <si>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</si>
  <si>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</si>
  <si>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</si>
  <si>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</si>
  <si>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</si>
  <si>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</si>
  <si>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</si>
  <si>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</si>
  <si>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</si>
  <si>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</si>
  <si>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</si>
  <si>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</si>
  <si>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</si>
  <si>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</si>
  <si>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</si>
  <si>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</si>
  <si>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</si>
  <si>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</si>
  <si>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</si>
  <si>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</si>
  <si>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</si>
  <si>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</si>
  <si>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</si>
  <si>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</si>
  <si>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</si>
  <si>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</si>
  <si>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</si>
  <si>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</si>
  <si>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</si>
  <si>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</si>
  <si>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</si>
  <si>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</si>
  <si>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</si>
  <si>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</si>
  <si>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</si>
  <si>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</si>
  <si>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</si>
  <si>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</si>
  <si>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</si>
  <si>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</si>
  <si>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</si>
  <si>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</si>
  <si>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</si>
  <si>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</si>
  <si>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</si>
  <si>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</si>
  <si>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</si>
  <si>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</si>
  <si>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</si>
  <si>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</si>
  <si>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</si>
  <si>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</si>
  <si>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</si>
  <si>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</si>
  <si>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</si>
  <si>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</si>
  <si>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</si>
  <si>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</si>
  <si>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</si>
  <si>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</si>
  <si>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</si>
  <si>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</si>
  <si>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</si>
  <si>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</si>
  <si>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</si>
  <si>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</si>
  <si>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</si>
  <si>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</si>
  <si>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</si>
  <si>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</si>
  <si>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</si>
  <si>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</si>
  <si>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</si>
  <si>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</si>
  <si>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</si>
  <si>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</si>
  <si>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</si>
  <si>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</si>
  <si>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</si>
  <si>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</si>
  <si>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</si>
  <si>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</si>
  <si>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</si>
  <si>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</si>
  <si>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</si>
  <si>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</si>
  <si>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</si>
  <si>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</si>
  <si>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</si>
  <si>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</si>
  <si>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</si>
  <si>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</si>
  <si>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</si>
  <si>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</si>
  <si>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</si>
  <si>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</si>
  <si>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</si>
  <si>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</si>
  <si>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</si>
  <si>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</si>
  <si>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</si>
  <si>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</si>
  <si>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</si>
  <si>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</si>
  <si>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</si>
  <si>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</si>
  <si>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</si>
  <si>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</si>
  <si>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</si>
  <si>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</si>
  <si>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</si>
  <si>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</si>
  <si>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</si>
  <si>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</si>
  <si>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</si>
  <si>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</si>
  <si>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</si>
  <si>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</si>
  <si>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</si>
  <si>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</si>
  <si>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</si>
  <si>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</si>
  <si>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</si>
  <si>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</si>
  <si>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</si>
  <si>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</si>
  <si>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</si>
  <si>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</si>
  <si>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</si>
  <si>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</si>
  <si>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</si>
  <si>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</si>
  <si>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</si>
  <si>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</si>
  <si>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</si>
  <si>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</si>
  <si>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</si>
  <si>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</si>
  <si>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</si>
  <si>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</si>
  <si>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</si>
  <si>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</si>
  <si>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</si>
  <si>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</si>
  <si>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</si>
  <si>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</si>
  <si>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</si>
  <si>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</si>
  <si>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</si>
  <si>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</si>
  <si>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</si>
  <si>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</si>
  <si>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</si>
  <si>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</si>
  <si>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</si>
  <si>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</si>
  <si>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</si>
  <si>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</si>
  <si>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</si>
  <si>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</si>
  <si>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</si>
  <si>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</si>
  <si>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</si>
  <si>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</si>
  <si>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</si>
  <si>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</si>
  <si>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</si>
  <si>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</si>
  <si>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</si>
  <si>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</si>
  <si>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</si>
  <si>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</si>
  <si>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</si>
  <si>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</si>
  <si>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</si>
  <si>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</si>
  <si>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</si>
  <si>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</si>
  <si>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</si>
  <si>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</si>
  <si>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</si>
  <si>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</si>
  <si>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</si>
  <si>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</si>
  <si>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</si>
  <si>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</si>
  <si>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</si>
  <si>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</si>
  <si>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</si>
  <si>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</si>
  <si>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</si>
  <si>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</si>
  <si>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</si>
  <si>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</si>
  <si>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</si>
  <si>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</si>
  <si>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</si>
  <si>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</si>
  <si>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</si>
  <si>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</si>
  <si>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</si>
  <si>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</si>
  <si>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</si>
  <si>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</si>
  <si>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</si>
  <si>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</si>
  <si>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</si>
  <si>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</si>
  <si>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</si>
  <si>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</si>
  <si>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</si>
  <si>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</si>
  <si>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</si>
  <si>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</si>
  <si>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</si>
  <si>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</si>
  <si>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</si>
  <si>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</si>
  <si>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</si>
  <si>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</si>
  <si>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</si>
  <si>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</si>
  <si>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</si>
  <si>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</si>
  <si>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</si>
  <si>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</si>
  <si>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</si>
  <si>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</si>
  <si>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</si>
  <si>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</si>
  <si>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</si>
  <si>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</si>
  <si>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</si>
  <si>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</si>
  <si>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</si>
  <si>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</si>
  <si>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</si>
  <si>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</si>
  <si>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</si>
  <si>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</si>
  <si>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</si>
  <si>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</si>
  <si>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</si>
  <si>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</si>
  <si>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</si>
  <si>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</si>
  <si>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</si>
  <si>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</si>
  <si>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</si>
  <si>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</si>
  <si>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</si>
  <si>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</si>
  <si>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</si>
  <si>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</si>
  <si>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</si>
  <si>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</si>
  <si>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</si>
  <si>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</si>
  <si>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</si>
  <si>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</si>
  <si>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</si>
  <si>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</si>
  <si>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</si>
  <si>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</si>
  <si>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</si>
  <si>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</si>
  <si>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</si>
  <si>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</si>
  <si>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</si>
  <si>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</si>
  <si>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</si>
  <si>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</si>
  <si>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</si>
  <si>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</si>
  <si>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</si>
  <si>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</si>
  <si>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</si>
  <si>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</si>
  <si>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</si>
  <si>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</si>
  <si>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</si>
  <si>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</si>
  <si>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</si>
  <si>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</si>
  <si>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</si>
  <si>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</si>
  <si>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</si>
  <si>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</si>
  <si>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</si>
  <si>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</si>
  <si>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</si>
  <si>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</si>
  <si>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</si>
  <si>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</si>
  <si>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</si>
  <si>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</si>
  <si>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</si>
  <si>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</si>
  <si>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</si>
  <si>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</si>
  <si>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</si>
  <si>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</si>
  <si>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</si>
  <si>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</si>
  <si>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</si>
  <si>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</si>
  <si>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</si>
  <si>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</si>
  <si>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</si>
  <si>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</si>
  <si>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</si>
  <si>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</si>
  <si>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</si>
  <si>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</si>
  <si>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</si>
  <si>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</si>
  <si>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</si>
  <si>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</si>
  <si>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</si>
  <si>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</si>
  <si>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</si>
  <si>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</si>
  <si>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</si>
  <si>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</si>
  <si>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</si>
  <si>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</si>
  <si>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</si>
  <si>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</si>
  <si>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</si>
  <si>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</si>
  <si>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</si>
  <si>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</si>
  <si>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</si>
  <si>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</si>
  <si>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</si>
  <si>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</si>
  <si>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</si>
  <si>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</si>
  <si>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</si>
  <si>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</si>
  <si>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</si>
  <si>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</si>
  <si>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</si>
  <si>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</si>
  <si>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</si>
  <si>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</si>
  <si>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</si>
  <si>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</si>
  <si>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</si>
  <si>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</si>
  <si>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</si>
  <si>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</si>
  <si>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</si>
  <si>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</si>
  <si>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</si>
  <si>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</si>
  <si>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</si>
  <si>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</si>
  <si>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</si>
  <si>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</si>
  <si>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</si>
  <si>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</si>
  <si>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</si>
  <si>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</si>
  <si>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</si>
  <si>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</si>
  <si>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</si>
  <si>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</si>
  <si>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</si>
  <si>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</si>
  <si>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</si>
  <si>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</si>
  <si>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</si>
  <si>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</si>
  <si>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</si>
  <si>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</si>
  <si>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</si>
  <si>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</si>
  <si>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</si>
  <si>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</si>
  <si>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</si>
  <si>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</si>
  <si>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</si>
  <si>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</si>
  <si>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</si>
  <si>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</si>
  <si>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</si>
  <si>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</si>
  <si>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</si>
  <si>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</si>
  <si>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</si>
  <si>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</si>
  <si>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</si>
  <si>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</si>
  <si>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</si>
  <si>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</si>
  <si>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</si>
  <si>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</si>
  <si>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</si>
  <si>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</si>
  <si>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</si>
  <si>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</si>
  <si>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</si>
  <si>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</si>
  <si>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</si>
  <si>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</si>
  <si>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</si>
  <si>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</si>
  <si>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</si>
  <si>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</si>
  <si>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</si>
  <si>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</si>
  <si>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</si>
  <si>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</si>
  <si>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</si>
  <si>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</si>
  <si>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</si>
  <si>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</si>
  <si>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</si>
  <si>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</si>
  <si>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</si>
  <si>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</si>
  <si>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</si>
  <si>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</si>
  <si>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</si>
  <si>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</si>
  <si>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</si>
  <si>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</si>
  <si>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</si>
  <si>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</si>
  <si>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</si>
  <si>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</si>
  <si>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</si>
  <si>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</si>
  <si>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</si>
  <si>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</si>
  <si>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</si>
  <si>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</si>
  <si>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</si>
  <si>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</si>
  <si>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</si>
  <si>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</si>
  <si>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</si>
  <si>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</si>
  <si>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</si>
  <si>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</si>
  <si>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</si>
  <si>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</si>
  <si>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</si>
  <si>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</si>
  <si>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</si>
  <si>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</si>
  <si>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</si>
  <si>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</si>
  <si>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</si>
  <si>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</si>
  <si>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</si>
  <si>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</si>
  <si>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</si>
  <si>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</si>
  <si>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</si>
  <si>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</si>
  <si>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</si>
  <si>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</si>
  <si>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</si>
  <si>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</si>
  <si>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</si>
  <si>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</si>
  <si>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</si>
  <si>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</si>
  <si>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</si>
  <si>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</si>
  <si>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</si>
  <si>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</si>
  <si>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</si>
  <si>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</si>
  <si>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</si>
  <si>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</si>
  <si>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</si>
  <si>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</si>
  <si>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</si>
  <si>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</si>
  <si>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</si>
  <si>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</si>
  <si>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</si>
  <si>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</si>
  <si>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</si>
  <si>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</si>
  <si>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</si>
  <si>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</si>
  <si>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</si>
  <si>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</si>
  <si>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</si>
  <si>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</si>
  <si>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</si>
  <si>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</si>
  <si>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</si>
  <si>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</si>
  <si>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</si>
  <si>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</si>
  <si>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</si>
  <si>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</si>
  <si>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</si>
  <si>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</si>
  <si>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</si>
  <si>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</si>
  <si>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</si>
  <si>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</si>
  <si>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</si>
  <si>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</si>
  <si>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</si>
  <si>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</si>
  <si>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</si>
  <si>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</si>
  <si>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</si>
  <si>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</si>
  <si>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</si>
  <si>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</si>
  <si>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</si>
  <si>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</si>
  <si>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</si>
  <si>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</si>
  <si>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</si>
  <si>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</si>
  <si>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</si>
  <si>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</si>
  <si>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</si>
  <si>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</si>
  <si>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</si>
  <si>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</si>
  <si>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</si>
  <si>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</si>
  <si>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</si>
  <si>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</si>
  <si>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</si>
  <si>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</si>
  <si>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</si>
  <si>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</si>
  <si>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</si>
  <si>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</si>
  <si>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</si>
  <si>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</si>
  <si>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</si>
  <si>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</si>
  <si>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</si>
  <si>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</si>
  <si>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</si>
  <si>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</si>
  <si>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</si>
  <si>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</si>
  <si>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</si>
  <si>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</si>
  <si>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</si>
  <si>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</si>
  <si>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</si>
  <si>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</si>
  <si>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</si>
  <si>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</si>
  <si>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</si>
  <si>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</si>
  <si>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</si>
  <si>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</si>
  <si>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</si>
  <si>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</si>
  <si>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</si>
  <si>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</si>
  <si>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</si>
  <si>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</si>
  <si>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</si>
  <si>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</si>
  <si>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</si>
  <si>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</si>
  <si>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</si>
  <si>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</si>
  <si>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</si>
  <si>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</si>
  <si>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</si>
  <si>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</si>
  <si>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</si>
  <si>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</si>
  <si>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</si>
  <si>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</si>
  <si>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</si>
  <si>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</si>
  <si>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</si>
  <si>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</si>
  <si>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</si>
  <si>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</si>
  <si>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</si>
  <si>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</si>
  <si>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</si>
  <si>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</si>
  <si>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</si>
  <si>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</si>
  <si>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</si>
  <si>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</si>
  <si>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</si>
  <si>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</si>
  <si>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</si>
  <si>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</si>
  <si>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</si>
  <si>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</si>
  <si>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</si>
  <si>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</si>
  <si>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</si>
  <si>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</si>
  <si>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</si>
  <si>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</si>
  <si>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</si>
  <si>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</si>
  <si>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</si>
  <si>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</si>
  <si>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</si>
  <si>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</si>
  <si>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</si>
  <si>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</si>
  <si>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</si>
  <si>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</si>
  <si>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</si>
  <si>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</si>
  <si>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</si>
  <si>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</si>
  <si>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</si>
  <si>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</si>
  <si>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</si>
  <si>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</si>
  <si>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</si>
  <si>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</si>
  <si>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</si>
  <si>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</si>
  <si>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</si>
  <si>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</si>
  <si>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</si>
  <si>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</si>
  <si>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</si>
  <si>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</si>
  <si>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</si>
  <si>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</si>
  <si>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</si>
  <si>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</si>
  <si>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</si>
  <si>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</si>
  <si>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</si>
  <si>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</si>
  <si>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</si>
  <si>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</si>
  <si>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</si>
  <si>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</si>
  <si>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</si>
  <si>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</si>
  <si>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</si>
  <si>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</si>
  <si>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</si>
  <si>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</si>
  <si>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</si>
  <si>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</si>
  <si>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</si>
  <si>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</si>
  <si>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</si>
  <si>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</si>
  <si>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</si>
  <si>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</si>
  <si>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</si>
  <si>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</si>
  <si>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</si>
  <si>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</si>
  <si>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</si>
  <si>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</si>
  <si>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</si>
  <si>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</si>
  <si>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</si>
  <si>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</si>
  <si>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</si>
  <si>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</si>
  <si>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</si>
  <si>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</si>
  <si>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</si>
  <si>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</si>
  <si>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</si>
  <si>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</si>
  <si>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</si>
  <si>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</si>
  <si>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</si>
  <si>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</si>
  <si>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</si>
  <si>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</si>
  <si>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</si>
  <si>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</si>
  <si>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</si>
  <si>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</si>
  <si>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</si>
  <si>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</si>
  <si>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</si>
  <si>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</si>
  <si>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</si>
  <si>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</si>
  <si>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</si>
  <si>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</si>
  <si>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</si>
  <si>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</si>
  <si>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</si>
  <si>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</si>
  <si>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</si>
  <si>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</si>
  <si>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</si>
  <si>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</si>
  <si>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</si>
  <si>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</si>
  <si>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</si>
  <si>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</si>
  <si>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</si>
  <si>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</si>
  <si>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</si>
  <si>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</si>
  <si>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</si>
  <si>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</si>
  <si>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</si>
  <si>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</si>
  <si>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</si>
  <si>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</si>
  <si>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</si>
  <si>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</si>
  <si>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</si>
  <si>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</si>
  <si>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</si>
  <si>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</si>
  <si>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</si>
  <si>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</si>
  <si>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</si>
  <si>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</si>
  <si>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</si>
  <si>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</si>
  <si>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</si>
  <si>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</si>
  <si>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</si>
  <si>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</si>
  <si>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</si>
  <si>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</si>
  <si>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</si>
  <si>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</si>
  <si>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</si>
  <si>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</si>
  <si>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</si>
  <si>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</si>
  <si>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</si>
  <si>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</si>
  <si>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</si>
  <si>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</si>
  <si>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</si>
  <si>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</si>
  <si>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</si>
  <si>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</si>
  <si>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</si>
  <si>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</si>
  <si>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</si>
  <si>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</si>
  <si>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</si>
  <si>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</si>
  <si>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</si>
  <si>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</si>
  <si>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</si>
  <si>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</si>
  <si>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</si>
  <si>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</si>
  <si>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</si>
  <si>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</si>
  <si>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</si>
  <si>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</si>
  <si>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</si>
  <si>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</si>
  <si>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</si>
  <si>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</si>
  <si>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</si>
  <si>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</si>
  <si>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</si>
  <si>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</si>
  <si>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</si>
  <si>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</si>
  <si>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</si>
  <si>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</si>
  <si>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</si>
  <si>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</si>
  <si>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</si>
  <si>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</si>
  <si>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</si>
  <si>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</si>
  <si>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</si>
  <si>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</si>
  <si>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</si>
  <si>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</si>
  <si>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</si>
  <si>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</si>
  <si>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</si>
  <si>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</si>
  <si>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</si>
  <si>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</si>
  <si>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</si>
  <si>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</si>
  <si>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</si>
  <si>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</si>
  <si>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</si>
  <si>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</si>
  <si>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</si>
  <si>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</si>
  <si>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</si>
  <si>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</si>
  <si>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</si>
  <si>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</si>
  <si>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</si>
  <si>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</si>
  <si>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</si>
  <si>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</si>
  <si>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</si>
  <si>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</si>
  <si>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</si>
  <si>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</si>
  <si>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</si>
  <si>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</si>
  <si>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</si>
  <si>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</si>
  <si>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</si>
  <si>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</si>
  <si>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</si>
  <si>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</si>
  <si>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</si>
  <si>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</si>
  <si>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</si>
  <si>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</si>
  <si>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</si>
  <si>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</si>
  <si>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</si>
  <si>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</si>
  <si>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</si>
  <si>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</si>
  <si>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</si>
  <si>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</si>
  <si>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</si>
  <si>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</si>
  <si>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</si>
  <si>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</si>
  <si>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</si>
  <si>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</si>
  <si>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</si>
  <si>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</si>
  <si>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</si>
  <si>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</si>
  <si>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</si>
  <si>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</si>
  <si>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</si>
  <si>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</si>
  <si>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</si>
  <si>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</si>
  <si>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</si>
  <si>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</si>
  <si>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</si>
  <si>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</si>
  <si>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</si>
  <si>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</si>
  <si>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</si>
  <si>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</si>
  <si>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</si>
  <si>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</si>
  <si>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</si>
  <si>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</si>
  <si>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</si>
  <si>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</si>
  <si>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</si>
  <si>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</si>
  <si>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</si>
  <si>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</si>
  <si>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</si>
  <si>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</si>
  <si>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</si>
  <si>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</si>
  <si>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</si>
  <si>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</si>
  <si>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</si>
  <si>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</si>
  <si>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</si>
  <si>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</si>
  <si>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</si>
  <si>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</si>
  <si>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</si>
  <si>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</si>
  <si>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</si>
  <si>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</si>
  <si>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</si>
  <si>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</si>
  <si>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</si>
  <si>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</si>
  <si>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</si>
  <si>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</si>
  <si>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</si>
  <si>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</si>
  <si>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</si>
  <si>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</si>
  <si>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</si>
  <si>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</si>
  <si>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</si>
  <si>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</si>
  <si>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</si>
  <si>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</si>
  <si>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</si>
  <si>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</si>
  <si>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</si>
  <si>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</si>
  <si>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</si>
  <si>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</si>
  <si>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</si>
  <si>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</si>
  <si>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</si>
  <si>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</si>
  <si>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</si>
  <si>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</si>
  <si>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</si>
  <si>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</si>
  <si>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</si>
  <si>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</si>
  <si>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</si>
  <si>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</si>
  <si>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</si>
  <si>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</si>
  <si>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</si>
  <si>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</si>
  <si>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</si>
  <si>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</si>
  <si>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</si>
  <si>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</si>
  <si>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</si>
  <si>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</si>
  <si>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</si>
  <si>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</si>
  <si>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</si>
  <si>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</si>
  <si>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</si>
  <si>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</si>
  <si>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</si>
  <si>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</si>
  <si>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</si>
  <si>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</si>
  <si>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</si>
  <si>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</si>
  <si>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</si>
  <si>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</si>
  <si>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</si>
  <si>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</si>
  <si>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</si>
  <si>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</si>
  <si>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</si>
  <si>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</si>
  <si>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</si>
  <si>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</si>
  <si>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</si>
  <si>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</si>
  <si>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</si>
  <si>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</si>
  <si>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</si>
  <si>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</si>
  <si>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</si>
  <si>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</si>
  <si>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</si>
  <si>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</si>
  <si>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</si>
  <si>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</si>
  <si>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</si>
  <si>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</si>
  <si>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</si>
  <si>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</si>
  <si>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</si>
  <si>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</si>
  <si>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</si>
  <si>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</si>
  <si>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</si>
  <si>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</si>
  <si>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</si>
  <si>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</si>
  <si>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</si>
  <si>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</si>
  <si>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</si>
  <si>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</si>
  <si>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</si>
  <si>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</si>
  <si>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</si>
  <si>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</si>
  <si>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</si>
  <si>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</si>
  <si>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</si>
  <si>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</si>
  <si>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</si>
  <si>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</si>
  <si>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</si>
  <si>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</si>
  <si>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</si>
  <si>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</si>
  <si>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</si>
  <si>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</si>
  <si>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</si>
  <si>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</si>
  <si>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</si>
  <si>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</si>
  <si>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</si>
  <si>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</si>
  <si>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</si>
  <si>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</si>
  <si>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</si>
  <si>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</si>
  <si>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</si>
  <si>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</si>
  <si>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</si>
  <si>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</si>
  <si>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</si>
  <si>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</si>
  <si>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</si>
  <si>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</si>
  <si>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</si>
  <si>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</si>
  <si>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</si>
  <si>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</si>
  <si>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</si>
  <si>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</si>
  <si>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</si>
  <si>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</si>
  <si>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</si>
  <si>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</si>
  <si>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</si>
  <si>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</si>
  <si>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</si>
  <si>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</si>
  <si>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</si>
  <si>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</si>
  <si>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</si>
  <si>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</si>
  <si>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</si>
  <si>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</si>
  <si>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</si>
  <si>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</si>
  <si>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</si>
  <si>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</si>
  <si>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</si>
  <si>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</si>
  <si>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</si>
  <si>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</si>
  <si>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</si>
  <si>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</si>
  <si>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</si>
  <si>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</si>
  <si>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</si>
  <si>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</si>
  <si>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</si>
  <si>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</si>
  <si>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</si>
  <si>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</si>
  <si>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</si>
  <si>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</si>
  <si>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</si>
  <si>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</si>
  <si>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</si>
  <si>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</si>
  <si>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</si>
  <si>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</si>
  <si>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</si>
  <si>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</si>
  <si>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</si>
  <si>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</si>
  <si>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</si>
  <si>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</si>
  <si>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</si>
  <si>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</si>
  <si>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</si>
  <si>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</si>
  <si>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</si>
  <si>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</si>
  <si>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</si>
  <si>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</si>
  <si>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</si>
  <si>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</si>
  <si>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</si>
  <si>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</si>
  <si>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</si>
  <si>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</si>
  <si>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</si>
  <si>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</si>
  <si>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</si>
  <si>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</si>
  <si>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</si>
  <si>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</si>
  <si>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</si>
  <si>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</si>
  <si>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</si>
  <si>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</si>
  <si>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</si>
  <si>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</si>
  <si>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</si>
  <si>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</si>
  <si>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</si>
  <si>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</si>
  <si>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</si>
  <si>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</si>
  <si>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</si>
  <si>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</si>
  <si>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</si>
  <si>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</si>
  <si>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</si>
  <si>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</si>
  <si>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</si>
  <si>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</si>
  <si>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</si>
  <si>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</si>
  <si>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</si>
  <si>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</si>
  <si>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</si>
  <si>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</si>
  <si>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</si>
  <si>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</si>
  <si>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</si>
  <si>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</si>
  <si>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</si>
  <si>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</si>
  <si>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</si>
  <si>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</si>
  <si>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</si>
  <si>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</si>
  <si>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</si>
  <si>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</si>
  <si>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</si>
  <si>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</si>
  <si>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</si>
  <si>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</si>
  <si>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</si>
  <si>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</si>
  <si>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</si>
  <si>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</si>
  <si>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</si>
  <si>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</si>
  <si>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</si>
  <si>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</si>
  <si>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</si>
  <si>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</si>
  <si>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</si>
  <si>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</si>
  <si>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</si>
  <si>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</si>
  <si>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</si>
  <si>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</si>
  <si>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</si>
  <si>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</si>
  <si>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</si>
  <si>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</si>
  <si>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</si>
  <si>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</si>
  <si>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</si>
  <si>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</si>
  <si>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</si>
  <si>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</si>
  <si>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</si>
  <si>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</si>
  <si>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</si>
  <si>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</si>
  <si>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</si>
  <si>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</si>
  <si>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</si>
  <si>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</si>
  <si>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</si>
  <si>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</si>
  <si>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</si>
  <si>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</si>
  <si>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</si>
  <si>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</si>
  <si>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</si>
  <si>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</si>
  <si>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</si>
  <si>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</si>
  <si>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</si>
  <si>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</si>
  <si>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</si>
  <si>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</si>
  <si>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</si>
  <si>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</si>
  <si>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</si>
  <si>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</si>
  <si>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</si>
  <si>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</si>
  <si>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</si>
  <si>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Florida Cirtech Inc.</t>
  </si>
  <si>
    <t>1309 N 17th Ave, Greeley CO 80631</t>
  </si>
  <si>
    <t>Sven Bock</t>
  </si>
  <si>
    <t>sbock@fctcompanies.com</t>
  </si>
  <si>
    <t>214-315-7045</t>
  </si>
  <si>
    <t>Director of Quality / ITAR EO</t>
  </si>
  <si>
    <t>100%</t>
  </si>
  <si>
    <t>BARSN100CLB25, BARSN100CLeB</t>
  </si>
  <si>
    <t>SN100CL, SN100CLe</t>
  </si>
  <si>
    <t>Lead-Free bar solder</t>
  </si>
  <si>
    <t>BARFCTPLUS, BARFCTPLUSFB</t>
  </si>
  <si>
    <t>Nitroflo Plus</t>
  </si>
  <si>
    <t>63/37 Tin/Lead solder bar</t>
  </si>
  <si>
    <t>Ni10</t>
  </si>
  <si>
    <t>Nickel 10</t>
  </si>
  <si>
    <t>Nickel additive</t>
  </si>
  <si>
    <t>AO1000</t>
  </si>
  <si>
    <t>Germanium additive</t>
  </si>
  <si>
    <t>TS28, TS56</t>
  </si>
  <si>
    <t>Immersion Tin chemistry</t>
  </si>
  <si>
    <t>https://floridacirtech.com/quality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</si>
</sst>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loridacirtech.com/quality"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7" customHeight="1">
      <c r="A29" s="293"/>
      <c r="B29" s="309"/>
      <c r="C29" s="300"/>
      <c r="D29" s="306"/>
      <c r="E29" s="303"/>
      <c r="F29" s="165" t="s">
        <v>61</v>
      </c>
      <c r="G29" s="25"/>
    </row>
    <row r="30" spans="1:7" ht="62.7"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7"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44BEDAE-0E0B-4555-8306-56B4E371A43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224A353-9D0D-45B9-BA71-B5F6F590268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6" zoomScalePageLayoutView="70" workbookViewId="0">
      <selection activeCell="G79" sqref="G79:J7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45072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15801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15815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2675616-21C6-4AEE-BDEA-3D6F032EF876}"/>
    <hyperlink ref="D20" r:id="rId4" xr:uid="{BD22C17F-9F88-4604-B0AA-53152330E3A7}"/>
    <hyperlink ref="G77" r:id="rId5" xr:uid="{2ECEDFA7-5103-49AC-806C-7628C7D8A82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H7" sqref="H7"/>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773</v>
      </c>
      <c r="B5" s="182" t="s">
        <v>1126</v>
      </c>
      <c r="C5" s="186" t="s">
        <v>1030</v>
      </c>
      <c r="D5" s="230"/>
      <c r="E5" s="182" t="s">
        <v>876</v>
      </c>
      <c r="F5" s="182" t="s">
        <v>773</v>
      </c>
      <c r="G5" s="182" t="s">
        <v>13240</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si="1">IF(AND(C5="Smelter not listed",OR(LEN(D5)=0,LEN(E5)=0)),1,0)</f>
        <v>0</v>
      </c>
      <c r="AB5" s="228" t="str">
        <f t="shared" ref="AB5" si="2">B5&amp;C5</f>
        <v>TinMinsur</v>
      </c>
    </row>
    <row r="6" spans="1:34" s="227" customFormat="1" ht="19.95" customHeight="1">
      <c r="A6" s="262" t="s">
        <v>777</v>
      </c>
      <c r="B6" s="182" t="s">
        <v>1126</v>
      </c>
      <c r="C6" s="186" t="s">
        <v>13803</v>
      </c>
      <c r="D6" s="230"/>
      <c r="E6" s="182" t="s">
        <v>2430</v>
      </c>
      <c r="F6" s="182" t="s">
        <v>777</v>
      </c>
      <c r="G6" s="182" t="s">
        <v>13240</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Operaciones Metalurgicas S.A.</v>
      </c>
      <c r="S6" s="181" t="str">
        <f t="shared" ref="S6:S37" ca="1" si="3">IF(B6="","",IF(ISERROR(MATCH($E6,CL,0)),"Unknown",INDIRECT("'C'!$A$"&amp;MATCH($E6,CL,0)+1)))</f>
        <v>BO</v>
      </c>
      <c r="T6" s="181" t="str">
        <f ca="1">IF(B6="","",IF(ISERROR(MATCH($J6,SorP!$B$1:$B$6279,0)),"",INDIRECT("'SorP'!$A$"&amp;MATCH($S6&amp;$J6,SorP!C:C,0))))</f>
        <v>BO-O</v>
      </c>
      <c r="U6" s="201"/>
      <c r="V6" s="226">
        <f>IF(C6="",NA(),IF(OR(C6="Smelter not listed",C6="Smelter not yet identified"),MATCH($B6&amp;$D6,'Smelter Look-up'!$J:$J,0),MATCH($B6&amp;$C6,'Smelter Look-up'!$J:$J,0)))</f>
        <v>482</v>
      </c>
      <c r="X6" s="227">
        <f t="shared" ref="X6:X37" si="4">IF(AND(C6="Smelter not listed",OR(LEN(D6)=0,LEN(E6)=0)),1,0)</f>
        <v>0</v>
      </c>
      <c r="AB6" s="228" t="str">
        <f t="shared" ref="AB6:AB37" si="5">B6&amp;C6</f>
        <v>TinOperaciones Metalurgicas S.A.</v>
      </c>
    </row>
    <row r="7" spans="1:34" s="227" customFormat="1" ht="19.95" customHeight="1">
      <c r="A7" s="262" t="s">
        <v>770</v>
      </c>
      <c r="B7" s="182" t="s">
        <v>1126</v>
      </c>
      <c r="C7" s="186" t="s">
        <v>1322</v>
      </c>
      <c r="D7" s="230"/>
      <c r="E7" s="182" t="s">
        <v>1096</v>
      </c>
      <c r="F7" s="182" t="s">
        <v>770</v>
      </c>
      <c r="G7" s="182" t="s">
        <v>13240</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3"/>
        <v>CN</v>
      </c>
      <c r="T7" s="181" t="str">
        <f ca="1">IF(B7="","",IF(ISERROR(MATCH($J7,SorP!$B$1:$B$6279,0)),"",INDIRECT("'SorP'!$A$"&amp;MATCH($S7&amp;$J7,SorP!C:C,0))))</f>
        <v>CN-GX</v>
      </c>
      <c r="U7" s="201"/>
      <c r="V7" s="226">
        <f>IF(C7="",NA(),IF(OR(C7="Smelter not listed",C7="Smelter not yet identified"),MATCH($B7&amp;$D7,'Smelter Look-up'!$J:$J,0),MATCH($B7&amp;$C7,'Smelter Look-up'!$J:$J,0)))</f>
        <v>403</v>
      </c>
      <c r="X7" s="227">
        <f t="shared" si="4"/>
        <v>0</v>
      </c>
      <c r="AB7" s="228" t="str">
        <f t="shared" si="5"/>
        <v>TinChina Tin Group Co., Ltd.</v>
      </c>
    </row>
    <row r="8" spans="1:34" s="227" customFormat="1" ht="19.95" customHeight="1">
      <c r="A8" s="262" t="s">
        <v>781</v>
      </c>
      <c r="B8" s="182" t="s">
        <v>1126</v>
      </c>
      <c r="C8" s="186" t="s">
        <v>13801</v>
      </c>
      <c r="D8" s="230"/>
      <c r="E8" s="182" t="s">
        <v>1101</v>
      </c>
      <c r="F8" s="182" t="s">
        <v>781</v>
      </c>
      <c r="G8" s="182" t="s">
        <v>13240</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514</v>
      </c>
      <c r="X8" s="227">
        <f t="shared" si="4"/>
        <v>0</v>
      </c>
      <c r="AB8" s="228" t="str">
        <f t="shared" si="5"/>
        <v>TinPT Timah Tbk Mentok</v>
      </c>
    </row>
    <row r="9" spans="1:34" s="227" customFormat="1" ht="19.95" customHeight="1">
      <c r="A9" s="262" t="s">
        <v>2529</v>
      </c>
      <c r="B9" s="182" t="s">
        <v>1126</v>
      </c>
      <c r="C9" s="186" t="s">
        <v>2528</v>
      </c>
      <c r="D9" s="230"/>
      <c r="E9" s="182" t="s">
        <v>1096</v>
      </c>
      <c r="F9" s="182" t="s">
        <v>2529</v>
      </c>
      <c r="G9" s="182" t="s">
        <v>13240</v>
      </c>
      <c r="H9" s="183">
        <f ca="1">IF(ISERROR($V9),"",OFFSET('Smelter Look-up'!$G$4,$V9-4,0))</f>
        <v>0</v>
      </c>
      <c r="I9" s="184" t="str">
        <f ca="1">IF(ISERROR($V9),"",OFFSET('Smelter Look-up'!$H$4,$V9-4,0))</f>
        <v>Chaozhou</v>
      </c>
      <c r="J9" s="184" t="str">
        <f ca="1">IF(ISERROR($V9),"",OFFSET('Smelter Look-up'!$I$4,$V9-4,0))</f>
        <v>Guangdong Sheng</v>
      </c>
      <c r="K9" s="224"/>
      <c r="L9" s="224"/>
      <c r="M9" s="224"/>
      <c r="N9" s="224"/>
      <c r="O9" s="224"/>
      <c r="P9" s="185"/>
      <c r="Q9" s="225"/>
      <c r="R9" s="182" t="str">
        <f ca="1">IF(ISERROR($V9),"",OFFSET('Smelter Look-up'!$C$4,$V9-4,0)&amp;"")</f>
        <v>Guangdong Hanhe Non-Ferrous Metal Co., Ltd.</v>
      </c>
      <c r="S9" s="181" t="str">
        <f t="shared" ca="1" si="3"/>
        <v>CN</v>
      </c>
      <c r="T9" s="181" t="str">
        <f ca="1">IF(B9="","",IF(ISERROR(MATCH($J9,SorP!$B$1:$B$6279,0)),"",INDIRECT("'SorP'!$A$"&amp;MATCH($S9&amp;$J9,SorP!C:C,0))))</f>
        <v>CN-GD</v>
      </c>
      <c r="U9" s="201"/>
      <c r="V9" s="226">
        <f>IF(C9="",NA(),IF(OR(C9="Smelter not listed",C9="Smelter not yet identified"),MATCH($B9&amp;$D9,'Smelter Look-up'!$J:$J,0),MATCH($B9&amp;$C9,'Smelter Look-up'!$J:$J,0)))</f>
        <v>442</v>
      </c>
      <c r="X9" s="227">
        <f t="shared" si="4"/>
        <v>0</v>
      </c>
      <c r="AB9" s="228" t="str">
        <f t="shared" si="5"/>
        <v>TinGuangdong Hanhe Non-Ferrous Metal Co., Ltd.</v>
      </c>
    </row>
    <row r="10" spans="1:34" s="227" customFormat="1" ht="19.95" customHeight="1">
      <c r="A10" s="262" t="s">
        <v>784</v>
      </c>
      <c r="B10" s="182" t="s">
        <v>1126</v>
      </c>
      <c r="C10" s="186" t="s">
        <v>1027</v>
      </c>
      <c r="D10" s="230"/>
      <c r="E10" s="182" t="s">
        <v>884</v>
      </c>
      <c r="F10" s="182" t="s">
        <v>784</v>
      </c>
      <c r="G10" s="182" t="s">
        <v>13240</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3"/>
        <v>TH</v>
      </c>
      <c r="T10" s="181" t="str">
        <f ca="1">IF(B10="","",IF(ISERROR(MATCH($J10,SorP!$B$1:$B$6279,0)),"",INDIRECT("'SorP'!$A$"&amp;MATCH($S10&amp;$J10,SorP!C:C,0))))</f>
        <v>TH-83</v>
      </c>
      <c r="U10" s="201"/>
      <c r="V10" s="226">
        <f>IF(C10="",NA(),IF(OR(C10="Smelter not listed",C10="Smelter not yet identified"),MATCH($B10&amp;$D10,'Smelter Look-up'!$J:$J,0),MATCH($B10&amp;$C10,'Smelter Look-up'!$J:$J,0)))</f>
        <v>526</v>
      </c>
      <c r="X10" s="227">
        <f t="shared" si="4"/>
        <v>0</v>
      </c>
      <c r="AB10" s="228" t="str">
        <f t="shared" si="5"/>
        <v>TinThaisarco</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00807CB-0C24-4D99-9E7E-C750192BF4B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D64" sqref="D6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Florida Cirtech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Sven Bock</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sbock@fctcompanies.com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214-315-7045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Sven Bock</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sbock@fctcompanies.com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https://floridacirtech.com/quality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8" sqref="D18"/>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15802</v>
      </c>
      <c r="C6" s="98" t="s">
        <v>15803</v>
      </c>
      <c r="D6" s="98" t="s">
        <v>15804</v>
      </c>
      <c r="E6" s="276"/>
    </row>
    <row r="7" spans="1:6" ht="15">
      <c r="A7" s="129"/>
      <c r="B7" s="274" t="s">
        <v>15805</v>
      </c>
      <c r="C7" s="98" t="s">
        <v>15806</v>
      </c>
      <c r="D7" s="98" t="s">
        <v>15807</v>
      </c>
      <c r="E7" s="276"/>
    </row>
    <row r="8" spans="1:6" ht="15">
      <c r="A8" s="129"/>
      <c r="B8" s="274" t="s">
        <v>15808</v>
      </c>
      <c r="C8" s="98" t="s">
        <v>15809</v>
      </c>
      <c r="D8" s="98" t="s">
        <v>15810</v>
      </c>
      <c r="E8" s="276"/>
    </row>
    <row r="9" spans="1:6" ht="15">
      <c r="A9" s="129"/>
      <c r="B9" s="274" t="s">
        <v>15811</v>
      </c>
      <c r="C9" s="98" t="s">
        <v>15811</v>
      </c>
      <c r="D9" s="98" t="s">
        <v>15812</v>
      </c>
      <c r="E9" s="276"/>
    </row>
    <row r="10" spans="1:6" ht="15">
      <c r="A10" s="129"/>
      <c r="B10" s="274" t="s">
        <v>15813</v>
      </c>
      <c r="C10" s="98" t="s">
        <v>15813</v>
      </c>
      <c r="D10" s="98" t="s">
        <v>15814</v>
      </c>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cp:lastModifiedBy>
  <cp:lastPrinted>2015-04-21T20:47:43Z</cp:lastPrinted>
  <dcterms:created xsi:type="dcterms:W3CDTF">2010-06-21T21:00:23Z</dcterms:created>
  <dcterms:modified xsi:type="dcterms:W3CDTF">2023-06-07T19:52:38Z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